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2435" windowHeight="11055" activeTab="2"/>
  </bookViews>
  <sheets>
    <sheet name="T1 zasilanie kamer zestawienie" sheetId="1" r:id="rId1"/>
    <sheet name="T2 zestawienie kan i kabli LAN" sheetId="5" r:id="rId2"/>
    <sheet name="T3 oswietlenie zestawienie" sheetId="2" r:id="rId3"/>
    <sheet name="T4 inst wewn budynek gospodarcz" sheetId="3" r:id="rId4"/>
    <sheet name="T5 zestawienie rur osłonowych" sheetId="6" r:id="rId5"/>
  </sheets>
  <calcPr calcId="145621"/>
</workbook>
</file>

<file path=xl/calcChain.xml><?xml version="1.0" encoding="utf-8"?>
<calcChain xmlns="http://schemas.openxmlformats.org/spreadsheetml/2006/main">
  <c r="F15" i="6" l="1"/>
  <c r="G15" i="6"/>
  <c r="H15" i="6"/>
  <c r="E15" i="6"/>
  <c r="E7" i="6"/>
  <c r="C14" i="5" l="1"/>
  <c r="W17" i="3"/>
  <c r="P8" i="2"/>
  <c r="P10" i="2"/>
  <c r="P12" i="2"/>
  <c r="P14" i="2"/>
  <c r="P16" i="2"/>
  <c r="P18" i="2"/>
  <c r="P20" i="2"/>
  <c r="P22" i="2"/>
  <c r="P24" i="2"/>
  <c r="P6" i="2"/>
  <c r="O6" i="2"/>
  <c r="O26" i="2" s="1"/>
  <c r="X15" i="3"/>
  <c r="AA15" i="3"/>
  <c r="AB15" i="3"/>
  <c r="AC15" i="3"/>
  <c r="AD15" i="3" s="1"/>
  <c r="AG15" i="3" s="1"/>
  <c r="AJ15" i="3" s="1"/>
  <c r="AK15" i="3" s="1"/>
  <c r="AH15" i="3" s="1"/>
  <c r="AA14" i="3"/>
  <c r="AB14" i="3"/>
  <c r="AC14" i="3"/>
  <c r="AD14" i="3" s="1"/>
  <c r="AG14" i="3" s="1"/>
  <c r="AJ14" i="3" s="1"/>
  <c r="AK14" i="3" s="1"/>
  <c r="AH14" i="3" s="1"/>
  <c r="E7" i="3"/>
  <c r="G7" i="3"/>
  <c r="I7" i="3"/>
  <c r="X7" i="3"/>
  <c r="AC7" i="3" s="1"/>
  <c r="AA7" i="3"/>
  <c r="AB7" i="3" s="1"/>
  <c r="G10" i="3"/>
  <c r="I10" i="3"/>
  <c r="X10" i="3"/>
  <c r="AC10" i="3" s="1"/>
  <c r="AA10" i="3"/>
  <c r="AB10" i="3" s="1"/>
  <c r="G13" i="3"/>
  <c r="I13" i="3"/>
  <c r="AC13" i="3"/>
  <c r="AA13" i="3"/>
  <c r="AB13" i="3" s="1"/>
  <c r="G15" i="3"/>
  <c r="I15" i="3"/>
  <c r="K17" i="3"/>
  <c r="N17" i="3"/>
  <c r="P17" i="3"/>
  <c r="Q17" i="3"/>
  <c r="R17" i="3"/>
  <c r="S17" i="3"/>
  <c r="T17" i="3"/>
  <c r="U17" i="3"/>
  <c r="P26" i="2" l="1"/>
  <c r="AE15" i="3"/>
  <c r="AF15" i="3" s="1"/>
  <c r="AE14" i="3"/>
  <c r="AF14" i="3" s="1"/>
  <c r="L17" i="3"/>
  <c r="AD13" i="3"/>
  <c r="AE13" i="3" s="1"/>
  <c r="AF13" i="3" s="1"/>
  <c r="AD10" i="3"/>
  <c r="AG10" i="3" s="1"/>
  <c r="AD7" i="3"/>
  <c r="AG7" i="3" s="1"/>
  <c r="D26" i="2"/>
  <c r="E26" i="2"/>
  <c r="I18" i="5"/>
  <c r="H3" i="5"/>
  <c r="J18" i="5"/>
  <c r="E18" i="5"/>
  <c r="C18" i="5"/>
  <c r="G10" i="5"/>
  <c r="G8" i="5"/>
  <c r="G6" i="5"/>
  <c r="G4" i="5"/>
  <c r="G18" i="5" s="1"/>
  <c r="AE10" i="3" l="1"/>
  <c r="AF10" i="3" s="1"/>
  <c r="M17" i="3"/>
  <c r="AE7" i="3"/>
  <c r="AF7" i="3" s="1"/>
  <c r="AG13" i="3"/>
  <c r="AJ13" i="3" s="1"/>
  <c r="AK13" i="3" s="1"/>
  <c r="AH13" i="3" s="1"/>
  <c r="AJ7" i="3"/>
  <c r="AK7" i="3" s="1"/>
  <c r="AH7" i="3" s="1"/>
  <c r="J26" i="2"/>
  <c r="L26" i="2"/>
  <c r="M26" i="2"/>
  <c r="I26" i="2"/>
  <c r="F26" i="2"/>
  <c r="G26" i="2"/>
  <c r="H26" i="2"/>
  <c r="K26" i="2"/>
  <c r="N26" i="2"/>
  <c r="E4" i="1"/>
  <c r="E5" i="1"/>
  <c r="E6" i="1"/>
  <c r="E3" i="1"/>
  <c r="AJ10" i="3" l="1"/>
  <c r="AK10" i="3" s="1"/>
  <c r="AH10" i="3" s="1"/>
</calcChain>
</file>

<file path=xl/sharedStrings.xml><?xml version="1.0" encoding="utf-8"?>
<sst xmlns="http://schemas.openxmlformats.org/spreadsheetml/2006/main" count="348" uniqueCount="179">
  <si>
    <t>Lp.</t>
  </si>
  <si>
    <t>odcinek</t>
  </si>
  <si>
    <t>typ kabla/przewodu</t>
  </si>
  <si>
    <t>długość trasowa</t>
  </si>
  <si>
    <t>długość montażowa</t>
  </si>
  <si>
    <t>typ kamery</t>
  </si>
  <si>
    <t>szafa-KAM 4</t>
  </si>
  <si>
    <t>szafa-KAM 3</t>
  </si>
  <si>
    <t>szafa-KAM 2</t>
  </si>
  <si>
    <t>szafa-KAM 1</t>
  </si>
  <si>
    <t>YKY 3x2,5mm2</t>
  </si>
  <si>
    <t>SCB-3001P Samsung</t>
  </si>
  <si>
    <t>12v DC/1A IP 67</t>
  </si>
  <si>
    <t>zasilacz do kamer montowany w obudowie pkt. kamerowych</t>
  </si>
  <si>
    <t>UWAGA</t>
  </si>
  <si>
    <t>Kamery z obiektywami Samsung mocowane w obudowach hermetycznych wyposażonych w osłony przeciwsłoneczne i grzałki</t>
  </si>
  <si>
    <t>szafa-LO1</t>
  </si>
  <si>
    <t>LO1-LO2</t>
  </si>
  <si>
    <t>LO2-LO3</t>
  </si>
  <si>
    <t>LO3-LO4</t>
  </si>
  <si>
    <t>LO4-LO5</t>
  </si>
  <si>
    <t>LO5-LO6</t>
  </si>
  <si>
    <t>YKY żo 5x10mm2</t>
  </si>
  <si>
    <t>typ słupa</t>
  </si>
  <si>
    <t>typ. przewodu wciąganego w słupie</t>
  </si>
  <si>
    <t xml:space="preserve">typ </t>
  </si>
  <si>
    <t>LO6-LO1</t>
  </si>
  <si>
    <t>szafa-LO8</t>
  </si>
  <si>
    <t>LO8-LO7</t>
  </si>
  <si>
    <t>Razem</t>
  </si>
  <si>
    <t>M-110SE</t>
  </si>
  <si>
    <t>-</t>
  </si>
  <si>
    <t>T 0,5m</t>
  </si>
  <si>
    <t>długość montażowa (m)</t>
  </si>
  <si>
    <t>długość trasowa (m)</t>
  </si>
  <si>
    <t>fundament prefabrykowany</t>
  </si>
  <si>
    <t>F-160</t>
  </si>
  <si>
    <t>wysięgnik/ belka poprzeczna</t>
  </si>
  <si>
    <t>złącza izolacyjne IZK</t>
  </si>
  <si>
    <t>zabezpieczenie</t>
  </si>
  <si>
    <t>izolacyjne złącze bezpiecznikowe IZK-4-01</t>
  </si>
  <si>
    <t>izolacyjne złącze  fazowe IZK-4-02</t>
  </si>
  <si>
    <t>izolacyjne złącze  zerowe IZK-4-03</t>
  </si>
  <si>
    <t>YDY 3x2,5mm2 długość montażowa (m)</t>
  </si>
  <si>
    <t>oprawa/ naświetlacz</t>
  </si>
  <si>
    <t xml:space="preserve">Oprawa MVP507 1xSON-TPP600W </t>
  </si>
  <si>
    <t>wkładka bezpiecznikowa DO 1  C 6A</t>
  </si>
  <si>
    <t>Moc zainstal.</t>
  </si>
  <si>
    <t>Współczynniki obliczeniowe</t>
  </si>
  <si>
    <t>Moce obliczeniowe.</t>
  </si>
  <si>
    <t>Razem grupa odbiorników</t>
  </si>
  <si>
    <t>Przyjęta wielkość zabezpieczenia</t>
  </si>
  <si>
    <r>
      <t>P</t>
    </r>
    <r>
      <rPr>
        <sz val="8"/>
        <rFont val="Arial CE"/>
        <family val="2"/>
        <charset val="238"/>
      </rPr>
      <t>z</t>
    </r>
  </si>
  <si>
    <r>
      <t>k</t>
    </r>
    <r>
      <rPr>
        <sz val="8"/>
        <rFont val="Arial CE"/>
        <family val="2"/>
        <charset val="238"/>
      </rPr>
      <t>z</t>
    </r>
  </si>
  <si>
    <r>
      <t>cos</t>
    </r>
    <r>
      <rPr>
        <sz val="10"/>
        <rFont val="Symbol"/>
        <family val="1"/>
        <charset val="2"/>
      </rPr>
      <t>j</t>
    </r>
  </si>
  <si>
    <r>
      <t>kąt</t>
    </r>
    <r>
      <rPr>
        <sz val="10"/>
        <rFont val="Symbol"/>
        <family val="1"/>
        <charset val="2"/>
      </rPr>
      <t>j</t>
    </r>
  </si>
  <si>
    <r>
      <t>tg</t>
    </r>
    <r>
      <rPr>
        <sz val="10"/>
        <rFont val="Symbol"/>
        <family val="1"/>
        <charset val="2"/>
      </rPr>
      <t>j</t>
    </r>
  </si>
  <si>
    <r>
      <t>P</t>
    </r>
    <r>
      <rPr>
        <sz val="8"/>
        <rFont val="Arial CE"/>
        <family val="2"/>
        <charset val="238"/>
      </rPr>
      <t>i</t>
    </r>
  </si>
  <si>
    <t>Q</t>
  </si>
  <si>
    <t>(Pi+Q)2</t>
  </si>
  <si>
    <t>S</t>
  </si>
  <si>
    <t>I</t>
  </si>
  <si>
    <t>Lp</t>
  </si>
  <si>
    <t>nazwa obwodu</t>
  </si>
  <si>
    <t>dł. kabla/przewodu</t>
  </si>
  <si>
    <t>Puszki</t>
  </si>
  <si>
    <t>kW</t>
  </si>
  <si>
    <t>rad.</t>
  </si>
  <si>
    <t>kvar</t>
  </si>
  <si>
    <t>kVA</t>
  </si>
  <si>
    <t>A</t>
  </si>
  <si>
    <t>dł. Trasowa zmierzona z mapy   [m]</t>
  </si>
  <si>
    <t xml:space="preserve">ilość końcówek do zarobienia do łaczenia </t>
  </si>
  <si>
    <t>długość naddatków do łączenia razem</t>
  </si>
  <si>
    <t>zejścia w pionie w szt.</t>
  </si>
  <si>
    <t xml:space="preserve">długość w pionie w m </t>
  </si>
  <si>
    <t>gniazdo 1-f</t>
  </si>
  <si>
    <t>łącznik 1-biegun. w [szt]</t>
  </si>
  <si>
    <t>łącznik 2-biegun.w [szt]</t>
  </si>
  <si>
    <t>60mm</t>
  </si>
  <si>
    <t>E.</t>
  </si>
  <si>
    <t>F.</t>
  </si>
  <si>
    <t>G.</t>
  </si>
  <si>
    <t>X1.</t>
  </si>
  <si>
    <t>H.</t>
  </si>
  <si>
    <t>I.</t>
  </si>
  <si>
    <t>X2.</t>
  </si>
  <si>
    <t>J.</t>
  </si>
  <si>
    <t>K.</t>
  </si>
  <si>
    <t>o1</t>
  </si>
  <si>
    <t>RAZEM</t>
  </si>
  <si>
    <t>g1</t>
  </si>
  <si>
    <t>pom.1</t>
  </si>
  <si>
    <t>pom 2</t>
  </si>
  <si>
    <t>pom 3</t>
  </si>
  <si>
    <t>nazwa pomieszczenia</t>
  </si>
  <si>
    <t>przejścia perzez śzcianę do 35cm szt.</t>
  </si>
  <si>
    <t>Oprawa KANLUX S.A. (kat 18521) MAH PLUS-236</t>
  </si>
  <si>
    <t xml:space="preserve">Oprawa zewnętrzna MONDO MCOB-10-GR SE </t>
  </si>
  <si>
    <t>g2</t>
  </si>
  <si>
    <t>pom 3 ogrzewacz</t>
  </si>
  <si>
    <t>instalacja w budynku gospodarczym</t>
  </si>
  <si>
    <t>SK1/ 2- SK1/3</t>
  </si>
  <si>
    <t>SK1/ 3- SK1/4</t>
  </si>
  <si>
    <t>SK1/ 4- SK1/5</t>
  </si>
  <si>
    <t>SK1/ 5- SK1/6</t>
  </si>
  <si>
    <t>SK1/ 6- SK1/7</t>
  </si>
  <si>
    <t>SK1/ 1-  SK1/2</t>
  </si>
  <si>
    <t>długość</t>
  </si>
  <si>
    <t>długość (m)</t>
  </si>
  <si>
    <t>SK1/ 6- SK1/3</t>
  </si>
  <si>
    <t>Rura  kanalizacji pierwotnej doprowadzenie do słupów oświetleniowych i szafy DVR fi 75</t>
  </si>
  <si>
    <t>Studnia kablowa prefabrykowana rozdzielcza z ramą i pokrywą SK1</t>
  </si>
  <si>
    <t>ilość</t>
  </si>
  <si>
    <t>SK1/2-szafa SR</t>
  </si>
  <si>
    <t>SK1/3-LO1</t>
  </si>
  <si>
    <t>SK1/4-LO2</t>
  </si>
  <si>
    <t>SK1/5-LO4</t>
  </si>
  <si>
    <t>SK1/6-LO5</t>
  </si>
  <si>
    <t>SK1/7-LO7</t>
  </si>
  <si>
    <t>odcinek/nazwa</t>
  </si>
  <si>
    <t>Przewód przesyłowy -sygnał z proj. kamery do istniejącego rejestratora ( 16 kanałowy DVR-VTV-S7116)  przewód typu   LANT 11 (4x2x0,5)</t>
  </si>
  <si>
    <t>rejestrator - KAM1</t>
  </si>
  <si>
    <t>rejestrator - KAM2</t>
  </si>
  <si>
    <t>rejestrator - KAM3</t>
  </si>
  <si>
    <t>rejestrator - KAM4</t>
  </si>
  <si>
    <t>LANT 11 (4x2x0,5)</t>
  </si>
  <si>
    <t>DVR fi 75</t>
  </si>
  <si>
    <t>DVK fi 110/7.0</t>
  </si>
  <si>
    <t>TABELA T2 - Zestawienie montażowe kanalizacji teletechnicznej</t>
  </si>
  <si>
    <t xml:space="preserve"> koryta intalacyjne  układane na ścianach zewnętrznych i wewnętrznych budynku szkoły typu 40x25</t>
  </si>
  <si>
    <t>SK1-sciana budynku</t>
  </si>
  <si>
    <t>koryto 40x25</t>
  </si>
  <si>
    <t xml:space="preserve">TABELA T3 - Zestawienie montażowe instalacji oświetleniowej terenu </t>
  </si>
  <si>
    <t xml:space="preserve">TABELA T1 - Zestawienie montażowe Instalacji zasilającej punkty kamerowe CCTV </t>
  </si>
  <si>
    <t>YKY żo 5x10mm1</t>
  </si>
  <si>
    <t>rozdzielnia -szafa</t>
  </si>
  <si>
    <t>rurki elekroinstalacyjne typu RL 28 układane na ścianach i syfitach w istn. budynku szkoły</t>
  </si>
  <si>
    <t>wlz</t>
  </si>
  <si>
    <t>YKY 5x6mm2</t>
  </si>
  <si>
    <t>YDYp(żo) 3x1,5mm2</t>
  </si>
  <si>
    <t>YDYp(żo) 3x2,5mm2</t>
  </si>
  <si>
    <t>g3-f</t>
  </si>
  <si>
    <t>gniazdo 3f</t>
  </si>
  <si>
    <t>ilość/długość zastosowanych przewodów, kabli, łączników / gniazd</t>
  </si>
  <si>
    <t>YKY 5x4mm2</t>
  </si>
  <si>
    <t>gniazdo 16A 3f+N+PE</t>
  </si>
  <si>
    <t>Kompletna rozdzielnia podtynkowa 3-rzędowa, 36-modułowa, II klasa ochronności, IP30. (w skład wchodzi wyposażenie zgodnie z schematem</t>
  </si>
  <si>
    <t>Prąd obliczeniowy.</t>
  </si>
  <si>
    <t>szafa rozdzielczo - sterownicza</t>
  </si>
  <si>
    <t>1kpl. Wyposażony zgodnie z schematem połączeń</t>
  </si>
  <si>
    <t>bednarka FeZn25x4mm- połączenia wyrównawcze</t>
  </si>
  <si>
    <t>Uziom otokowy</t>
  </si>
  <si>
    <t>bednarka FeZn25x4mm (m)</t>
  </si>
  <si>
    <t>Rura kanalizacji pierwotnej                       2 x DVK fi 110/7.0</t>
  </si>
  <si>
    <t>numer rury osł.</t>
  </si>
  <si>
    <t>kabel</t>
  </si>
  <si>
    <t>kolizja</t>
  </si>
  <si>
    <t>ilość rur osłonowych</t>
  </si>
  <si>
    <t>sposób wykonania</t>
  </si>
  <si>
    <t xml:space="preserve"> - </t>
  </si>
  <si>
    <t>wykop</t>
  </si>
  <si>
    <t>TABELA T5 - Zestawienie rur osłonowych</t>
  </si>
  <si>
    <t>AROT fi 160 PS</t>
  </si>
  <si>
    <t>istn. kabel SN</t>
  </si>
  <si>
    <t>proj. kanalizacja deszczowa</t>
  </si>
  <si>
    <t>istn . sieć telekom</t>
  </si>
  <si>
    <t>AROT fi 110 PS</t>
  </si>
  <si>
    <t>istn .kable NN</t>
  </si>
  <si>
    <t xml:space="preserve">proj. kan. deszcz. wjazd </t>
  </si>
  <si>
    <t>istn .kable NN i SN</t>
  </si>
  <si>
    <t>proj. kabel i kanalizacja</t>
  </si>
  <si>
    <t>proj. kabel</t>
  </si>
  <si>
    <t>istn kanalizacja teletech.</t>
  </si>
  <si>
    <t xml:space="preserve">DVR fi 110 </t>
  </si>
  <si>
    <t xml:space="preserve">istn. sieci </t>
  </si>
  <si>
    <t>istn. kabel NN</t>
  </si>
  <si>
    <t>chodnik</t>
  </si>
  <si>
    <t>TABELA T4 - Zestawienie montażowe przewodów,opraw i osprzętu dla obwodów oświetleniowych i gniazd wtykowych, obliczenia dla obwodów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</si>
</sst>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-* #,##0.0\ _z_ł_-;\-* #,##0.0\ _z_ł_-;_-* &quot;-&quot;??\ _z_ł_-;_-@_-"/>
    <numFmt numFmtId="165" formatCode="_-* #,##0\ _z_ł_-;\-* #,##0\ _z_ł_-;_-* &quot;-&quot;??\ _z_ł_-;_-@_-"/>
    <numFmt numFmtId="166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7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Symbol"/>
      <family val="1"/>
      <charset val="2"/>
    </font>
    <font>
      <sz val="10"/>
      <color indexed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5" fillId="0" borderId="0"/>
  </cellStyleXfs>
  <cellXfs count="2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Continuous" vertical="center" wrapText="1"/>
    </xf>
    <xf numFmtId="0" fontId="5" fillId="0" borderId="0" xfId="1" applyFont="1" applyBorder="1"/>
    <xf numFmtId="0" fontId="8" fillId="0" borderId="27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Continuous" vertical="center"/>
    </xf>
    <xf numFmtId="0" fontId="5" fillId="0" borderId="25" xfId="1" applyFont="1" applyBorder="1" applyAlignment="1">
      <alignment horizontal="centerContinuous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43" fontId="13" fillId="0" borderId="3" xfId="2" applyFont="1" applyFill="1" applyBorder="1" applyAlignment="1">
      <alignment vertical="center"/>
    </xf>
    <xf numFmtId="166" fontId="6" fillId="0" borderId="15" xfId="1" applyNumberFormat="1" applyFont="1" applyFill="1" applyBorder="1" applyAlignment="1">
      <alignment horizontal="center" vertical="center" wrapText="1"/>
    </xf>
    <xf numFmtId="43" fontId="13" fillId="0" borderId="5" xfId="2" applyFont="1" applyFill="1" applyBorder="1" applyAlignment="1">
      <alignment vertical="center"/>
    </xf>
    <xf numFmtId="0" fontId="5" fillId="0" borderId="2" xfId="1" applyFont="1" applyBorder="1" applyAlignment="1"/>
    <xf numFmtId="0" fontId="5" fillId="0" borderId="28" xfId="1" applyFont="1" applyBorder="1" applyAlignment="1">
      <alignment horizontal="centerContinuous" vertical="center" wrapText="1"/>
    </xf>
    <xf numFmtId="0" fontId="8" fillId="0" borderId="35" xfId="1" applyFont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33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38" xfId="0" applyFont="1" applyBorder="1"/>
    <xf numFmtId="0" fontId="3" fillId="0" borderId="48" xfId="0" applyFont="1" applyBorder="1" applyAlignment="1">
      <alignment horizontal="center" vertical="center"/>
    </xf>
    <xf numFmtId="43" fontId="13" fillId="0" borderId="7" xfId="2" applyFont="1" applyFill="1" applyBorder="1" applyAlignment="1">
      <alignment vertical="center"/>
    </xf>
    <xf numFmtId="164" fontId="14" fillId="0" borderId="0" xfId="2" applyNumberFormat="1" applyFont="1" applyFill="1" applyBorder="1" applyAlignment="1">
      <alignment vertical="center" wrapText="1"/>
    </xf>
    <xf numFmtId="165" fontId="14" fillId="0" borderId="0" xfId="2" applyNumberFormat="1" applyFont="1" applyFill="1" applyBorder="1" applyAlignment="1">
      <alignment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vertical="center" wrapText="1"/>
    </xf>
    <xf numFmtId="0" fontId="9" fillId="0" borderId="19" xfId="1" applyFont="1" applyFill="1" applyBorder="1" applyAlignment="1">
      <alignment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2" fontId="7" fillId="0" borderId="23" xfId="1" applyNumberFormat="1" applyFont="1" applyFill="1" applyBorder="1" applyAlignment="1">
      <alignment horizontal="center" vertical="center" wrapText="1"/>
    </xf>
    <xf numFmtId="2" fontId="14" fillId="0" borderId="12" xfId="2" applyNumberFormat="1" applyFont="1" applyFill="1" applyBorder="1" applyAlignment="1">
      <alignment horizontal="center" vertical="center" wrapText="1"/>
    </xf>
    <xf numFmtId="2" fontId="14" fillId="0" borderId="12" xfId="2" applyNumberFormat="1" applyFont="1" applyFill="1" applyBorder="1" applyAlignment="1">
      <alignment horizontal="center" vertical="center"/>
    </xf>
    <xf numFmtId="2" fontId="14" fillId="0" borderId="13" xfId="2" applyNumberFormat="1" applyFont="1" applyFill="1" applyBorder="1" applyAlignment="1">
      <alignment horizontal="center" vertical="center" wrapText="1"/>
    </xf>
    <xf numFmtId="166" fontId="6" fillId="0" borderId="20" xfId="1" applyNumberFormat="1" applyFont="1" applyFill="1" applyBorder="1" applyAlignment="1">
      <alignment horizontal="center" vertical="center" wrapText="1"/>
    </xf>
    <xf numFmtId="2" fontId="14" fillId="0" borderId="3" xfId="2" applyNumberFormat="1" applyFont="1" applyFill="1" applyBorder="1" applyAlignment="1">
      <alignment horizontal="center" vertical="center" wrapText="1"/>
    </xf>
    <xf numFmtId="2" fontId="14" fillId="0" borderId="3" xfId="2" applyNumberFormat="1" applyFont="1" applyFill="1" applyBorder="1" applyAlignment="1">
      <alignment horizontal="center" vertical="center"/>
    </xf>
    <xf numFmtId="2" fontId="14" fillId="0" borderId="49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/>
    </xf>
    <xf numFmtId="2" fontId="14" fillId="0" borderId="42" xfId="2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6" fontId="14" fillId="0" borderId="3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166" fontId="14" fillId="0" borderId="12" xfId="2" applyNumberFormat="1" applyFont="1" applyFill="1" applyBorder="1" applyAlignment="1">
      <alignment horizontal="center" vertical="center" wrapText="1"/>
    </xf>
    <xf numFmtId="166" fontId="5" fillId="0" borderId="47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14" fillId="0" borderId="0" xfId="2" applyNumberFormat="1" applyFont="1" applyFill="1" applyBorder="1" applyAlignment="1">
      <alignment horizontal="center" vertical="center" wrapText="1"/>
    </xf>
    <xf numFmtId="166" fontId="14" fillId="0" borderId="0" xfId="2" applyNumberFormat="1" applyFont="1" applyFill="1" applyBorder="1" applyAlignment="1">
      <alignment horizontal="center" vertical="center" wrapText="1"/>
    </xf>
    <xf numFmtId="2" fontId="14" fillId="0" borderId="0" xfId="2" applyNumberFormat="1" applyFont="1" applyFill="1" applyBorder="1" applyAlignment="1">
      <alignment horizontal="center" vertical="center"/>
    </xf>
    <xf numFmtId="1" fontId="6" fillId="0" borderId="17" xfId="1" applyNumberFormat="1" applyFont="1" applyFill="1" applyBorder="1" applyAlignment="1">
      <alignment horizontal="center" vertical="center" wrapText="1"/>
    </xf>
    <xf numFmtId="1" fontId="6" fillId="0" borderId="56" xfId="1" applyNumberFormat="1" applyFont="1" applyFill="1" applyBorder="1" applyAlignment="1">
      <alignment horizontal="center" vertical="center" wrapText="1"/>
    </xf>
    <xf numFmtId="1" fontId="6" fillId="0" borderId="24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31" xfId="1" applyNumberFormat="1" applyFont="1" applyFill="1" applyBorder="1" applyAlignment="1">
      <alignment horizontal="center" vertical="center" wrapText="1"/>
    </xf>
    <xf numFmtId="0" fontId="8" fillId="0" borderId="46" xfId="1" applyFont="1" applyFill="1" applyBorder="1" applyAlignment="1">
      <alignment horizontal="center" vertical="center" wrapText="1"/>
    </xf>
    <xf numFmtId="0" fontId="17" fillId="0" borderId="58" xfId="3" applyFont="1" applyBorder="1" applyAlignment="1">
      <alignment horizontal="center" vertical="center" textRotation="90" wrapText="1"/>
    </xf>
    <xf numFmtId="0" fontId="17" fillId="0" borderId="58" xfId="3" applyFont="1" applyBorder="1" applyAlignment="1">
      <alignment horizontal="center" vertical="center" wrapText="1"/>
    </xf>
    <xf numFmtId="0" fontId="17" fillId="0" borderId="25" xfId="3" applyFont="1" applyBorder="1" applyAlignment="1">
      <alignment horizontal="center" vertical="center"/>
    </xf>
    <xf numFmtId="0" fontId="15" fillId="2" borderId="59" xfId="3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7" xfId="1" applyFont="1" applyFill="1" applyBorder="1" applyAlignment="1">
      <alignment horizontal="center" vertical="center" textRotation="90" wrapText="1"/>
    </xf>
    <xf numFmtId="0" fontId="9" fillId="0" borderId="24" xfId="1" applyFont="1" applyFill="1" applyBorder="1" applyAlignment="1">
      <alignment horizontal="center" vertical="center" textRotation="90" wrapText="1"/>
    </xf>
    <xf numFmtId="1" fontId="5" fillId="0" borderId="3" xfId="1" applyNumberFormat="1" applyFont="1" applyFill="1" applyBorder="1" applyAlignment="1">
      <alignment horizontal="center" vertical="center" wrapText="1"/>
    </xf>
    <xf numFmtId="1" fontId="5" fillId="0" borderId="33" xfId="1" applyNumberFormat="1" applyFont="1" applyFill="1" applyBorder="1" applyAlignment="1">
      <alignment horizontal="center" vertical="center" wrapText="1"/>
    </xf>
    <xf numFmtId="1" fontId="5" fillId="0" borderId="4" xfId="1" applyNumberFormat="1" applyFont="1" applyFill="1" applyBorder="1" applyAlignment="1">
      <alignment horizontal="center" vertical="center" wrapText="1"/>
    </xf>
    <xf numFmtId="1" fontId="5" fillId="0" borderId="21" xfId="1" applyNumberFormat="1" applyFont="1" applyFill="1" applyBorder="1" applyAlignment="1">
      <alignment horizontal="center" vertical="center" wrapText="1"/>
    </xf>
    <xf numFmtId="166" fontId="5" fillId="0" borderId="21" xfId="1" applyNumberFormat="1" applyFont="1" applyFill="1" applyBorder="1" applyAlignment="1">
      <alignment horizontal="center" vertical="center" wrapText="1"/>
    </xf>
    <xf numFmtId="166" fontId="5" fillId="0" borderId="33" xfId="1" applyNumberFormat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2" fontId="14" fillId="0" borderId="21" xfId="2" applyNumberFormat="1" applyFont="1" applyFill="1" applyBorder="1" applyAlignment="1">
      <alignment horizontal="center" vertical="center" wrapText="1"/>
    </xf>
    <xf numFmtId="2" fontId="14" fillId="0" borderId="33" xfId="2" applyNumberFormat="1" applyFont="1" applyFill="1" applyBorder="1" applyAlignment="1">
      <alignment horizontal="center" vertical="center" wrapText="1"/>
    </xf>
    <xf numFmtId="2" fontId="14" fillId="0" borderId="4" xfId="2" applyNumberFormat="1" applyFont="1" applyFill="1" applyBorder="1" applyAlignment="1">
      <alignment horizontal="center" vertical="center" wrapText="1"/>
    </xf>
    <xf numFmtId="166" fontId="14" fillId="0" borderId="21" xfId="2" applyNumberFormat="1" applyFont="1" applyFill="1" applyBorder="1" applyAlignment="1">
      <alignment horizontal="center" vertical="center" wrapText="1"/>
    </xf>
    <xf numFmtId="166" fontId="14" fillId="0" borderId="33" xfId="2" applyNumberFormat="1" applyFont="1" applyFill="1" applyBorder="1" applyAlignment="1">
      <alignment horizontal="center" vertical="center" wrapText="1"/>
    </xf>
    <xf numFmtId="166" fontId="14" fillId="0" borderId="4" xfId="2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43" xfId="1" applyFont="1" applyFill="1" applyBorder="1" applyAlignment="1">
      <alignment horizontal="center" vertical="center" textRotation="90" wrapText="1"/>
    </xf>
    <xf numFmtId="0" fontId="9" fillId="0" borderId="44" xfId="1" applyFont="1" applyFill="1" applyBorder="1" applyAlignment="1">
      <alignment horizontal="center" vertical="center" textRotation="90" wrapText="1"/>
    </xf>
    <xf numFmtId="0" fontId="9" fillId="0" borderId="45" xfId="1" applyFont="1" applyFill="1" applyBorder="1" applyAlignment="1">
      <alignment horizontal="center" vertical="center" textRotation="90" wrapText="1"/>
    </xf>
    <xf numFmtId="0" fontId="9" fillId="0" borderId="55" xfId="1" applyFont="1" applyFill="1" applyBorder="1" applyAlignment="1">
      <alignment horizontal="center" vertical="center" textRotation="90" wrapText="1"/>
    </xf>
    <xf numFmtId="43" fontId="13" fillId="0" borderId="31" xfId="2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47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14" fillId="0" borderId="3" xfId="2" applyNumberFormat="1" applyFont="1" applyFill="1" applyBorder="1" applyAlignment="1">
      <alignment horizontal="center" vertical="center" wrapText="1"/>
    </xf>
    <xf numFmtId="166" fontId="14" fillId="0" borderId="3" xfId="2" applyNumberFormat="1" applyFont="1" applyFill="1" applyBorder="1" applyAlignment="1">
      <alignment horizontal="center" vertical="center" wrapText="1"/>
    </xf>
    <xf numFmtId="2" fontId="14" fillId="0" borderId="21" xfId="2" applyNumberFormat="1" applyFont="1" applyFill="1" applyBorder="1" applyAlignment="1">
      <alignment horizontal="center" vertical="center"/>
    </xf>
    <xf numFmtId="2" fontId="14" fillId="0" borderId="33" xfId="2" applyNumberFormat="1" applyFont="1" applyFill="1" applyBorder="1" applyAlignment="1">
      <alignment horizontal="center" vertical="center"/>
    </xf>
    <xf numFmtId="2" fontId="14" fillId="0" borderId="4" xfId="2" applyNumberFormat="1" applyFont="1" applyFill="1" applyBorder="1" applyAlignment="1">
      <alignment horizontal="center" vertical="center"/>
    </xf>
    <xf numFmtId="2" fontId="14" fillId="0" borderId="54" xfId="2" applyNumberFormat="1" applyFont="1" applyFill="1" applyBorder="1" applyAlignment="1">
      <alignment horizontal="center" vertical="center" wrapText="1"/>
    </xf>
    <xf numFmtId="2" fontId="14" fillId="0" borderId="34" xfId="2" applyNumberFormat="1" applyFont="1" applyFill="1" applyBorder="1" applyAlignment="1">
      <alignment horizontal="center" vertical="center" wrapText="1"/>
    </xf>
    <xf numFmtId="2" fontId="14" fillId="0" borderId="43" xfId="2" applyNumberFormat="1" applyFont="1" applyFill="1" applyBorder="1" applyAlignment="1">
      <alignment horizontal="center" vertical="center" wrapText="1"/>
    </xf>
    <xf numFmtId="2" fontId="14" fillId="0" borderId="49" xfId="2" applyNumberFormat="1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/>
    </xf>
    <xf numFmtId="2" fontId="14" fillId="0" borderId="3" xfId="2" applyNumberFormat="1" applyFont="1" applyFill="1" applyBorder="1" applyAlignment="1">
      <alignment horizontal="center" vertical="center"/>
    </xf>
    <xf numFmtId="2" fontId="7" fillId="0" borderId="57" xfId="1" applyNumberFormat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 textRotation="90" wrapText="1"/>
    </xf>
    <xf numFmtId="0" fontId="9" fillId="0" borderId="39" xfId="1" applyFont="1" applyFill="1" applyBorder="1" applyAlignment="1">
      <alignment horizontal="center" vertical="center" textRotation="90" wrapText="1"/>
    </xf>
    <xf numFmtId="0" fontId="9" fillId="0" borderId="41" xfId="1" applyFont="1" applyFill="1" applyBorder="1" applyAlignment="1">
      <alignment horizontal="center" vertical="center" textRotation="90" wrapText="1"/>
    </xf>
    <xf numFmtId="0" fontId="9" fillId="0" borderId="57" xfId="1" applyFont="1" applyFill="1" applyBorder="1" applyAlignment="1">
      <alignment horizontal="center" vertical="center" textRotation="90" wrapText="1"/>
    </xf>
    <xf numFmtId="0" fontId="9" fillId="0" borderId="47" xfId="1" applyFont="1" applyFill="1" applyBorder="1" applyAlignment="1">
      <alignment horizontal="center" vertical="center" textRotation="90" wrapText="1"/>
    </xf>
    <xf numFmtId="0" fontId="9" fillId="0" borderId="52" xfId="1" applyFont="1" applyFill="1" applyBorder="1" applyAlignment="1">
      <alignment horizontal="center" vertical="center" textRotation="90" wrapText="1"/>
    </xf>
    <xf numFmtId="0" fontId="5" fillId="0" borderId="44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1" fontId="5" fillId="0" borderId="42" xfId="1" applyNumberFormat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1" fontId="5" fillId="0" borderId="39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textRotation="90" wrapText="1"/>
    </xf>
    <xf numFmtId="0" fontId="5" fillId="0" borderId="33" xfId="1" applyFont="1" applyFill="1" applyBorder="1" applyAlignment="1">
      <alignment horizontal="center" vertical="center" textRotation="90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wrapText="1"/>
    </xf>
    <xf numFmtId="0" fontId="16" fillId="0" borderId="0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wrapText="1"/>
    </xf>
    <xf numFmtId="0" fontId="17" fillId="0" borderId="19" xfId="3" applyFont="1" applyBorder="1" applyAlignment="1">
      <alignment horizontal="center" wrapText="1"/>
    </xf>
    <xf numFmtId="0" fontId="17" fillId="0" borderId="28" xfId="3" applyFont="1" applyBorder="1" applyAlignment="1">
      <alignment horizont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3" sqref="A1:H6"/>
    </sheetView>
  </sheetViews>
  <sheetFormatPr defaultRowHeight="15" x14ac:dyDescent="0.25"/>
  <cols>
    <col min="1" max="1" width="8.140625" customWidth="1"/>
    <col min="2" max="2" width="15.28515625" customWidth="1"/>
    <col min="3" max="3" width="17.28515625" customWidth="1"/>
    <col min="4" max="4" width="14.42578125" customWidth="1"/>
    <col min="5" max="5" width="12.140625" customWidth="1"/>
    <col min="6" max="6" width="21.28515625" customWidth="1"/>
    <col min="7" max="7" width="16.42578125" customWidth="1"/>
    <col min="8" max="8" width="35.85546875" customWidth="1"/>
  </cols>
  <sheetData>
    <row r="1" spans="1:8" ht="15.75" x14ac:dyDescent="0.25">
      <c r="A1" s="96" t="s">
        <v>134</v>
      </c>
      <c r="B1" s="96"/>
      <c r="C1" s="96"/>
      <c r="D1" s="96"/>
      <c r="E1" s="96"/>
      <c r="F1" s="96"/>
      <c r="G1" s="96"/>
      <c r="H1" s="96"/>
    </row>
    <row r="2" spans="1:8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13</v>
      </c>
      <c r="H2" s="1" t="s">
        <v>14</v>
      </c>
    </row>
    <row r="3" spans="1:8" x14ac:dyDescent="0.25">
      <c r="A3" s="2">
        <v>1</v>
      </c>
      <c r="B3" s="3" t="s">
        <v>9</v>
      </c>
      <c r="C3" s="3" t="s">
        <v>10</v>
      </c>
      <c r="D3" s="3">
        <v>30</v>
      </c>
      <c r="E3" s="4">
        <f>D3*1.04+(3+3)</f>
        <v>37.200000000000003</v>
      </c>
      <c r="F3" s="3" t="s">
        <v>11</v>
      </c>
      <c r="G3" s="3" t="s">
        <v>12</v>
      </c>
      <c r="H3" s="95" t="s">
        <v>15</v>
      </c>
    </row>
    <row r="4" spans="1:8" x14ac:dyDescent="0.25">
      <c r="A4" s="2">
        <v>2</v>
      </c>
      <c r="B4" s="3" t="s">
        <v>8</v>
      </c>
      <c r="C4" s="3" t="s">
        <v>10</v>
      </c>
      <c r="D4" s="3">
        <v>63</v>
      </c>
      <c r="E4" s="4">
        <f>D4*1.04+(3+3)</f>
        <v>71.52</v>
      </c>
      <c r="F4" s="3" t="s">
        <v>11</v>
      </c>
      <c r="G4" s="3" t="s">
        <v>12</v>
      </c>
      <c r="H4" s="95"/>
    </row>
    <row r="5" spans="1:8" x14ac:dyDescent="0.25">
      <c r="A5" s="2">
        <v>3</v>
      </c>
      <c r="B5" s="3" t="s">
        <v>7</v>
      </c>
      <c r="C5" s="3" t="s">
        <v>10</v>
      </c>
      <c r="D5" s="3">
        <v>77</v>
      </c>
      <c r="E5" s="4">
        <f>D5*1.04+(3+3)</f>
        <v>86.08</v>
      </c>
      <c r="F5" s="3" t="s">
        <v>11</v>
      </c>
      <c r="G5" s="3" t="s">
        <v>12</v>
      </c>
      <c r="H5" s="95"/>
    </row>
    <row r="6" spans="1:8" x14ac:dyDescent="0.25">
      <c r="A6" s="2">
        <v>4</v>
      </c>
      <c r="B6" s="3" t="s">
        <v>6</v>
      </c>
      <c r="C6" s="3" t="s">
        <v>10</v>
      </c>
      <c r="D6" s="3">
        <v>52</v>
      </c>
      <c r="E6" s="4">
        <f>D6*1.04+(3+3)</f>
        <v>60.08</v>
      </c>
      <c r="F6" s="3" t="s">
        <v>11</v>
      </c>
      <c r="G6" s="3" t="s">
        <v>12</v>
      </c>
      <c r="H6" s="95"/>
    </row>
    <row r="10" spans="1:8" ht="60" customHeight="1" x14ac:dyDescent="0.25"/>
    <row r="12" spans="1:8" ht="9.75" customHeight="1" x14ac:dyDescent="0.25"/>
    <row r="13" spans="1:8" ht="9.75" customHeight="1" x14ac:dyDescent="0.25"/>
    <row r="14" spans="1:8" ht="9.75" customHeight="1" x14ac:dyDescent="0.25"/>
    <row r="15" spans="1:8" ht="9.75" customHeight="1" x14ac:dyDescent="0.25"/>
    <row r="16" spans="1:8" ht="9.75" customHeight="1" x14ac:dyDescent="0.25"/>
    <row r="17" ht="9.75" customHeight="1" x14ac:dyDescent="0.25"/>
    <row r="18" ht="9.75" customHeight="1" x14ac:dyDescent="0.25"/>
    <row r="19" ht="9.75" customHeight="1" x14ac:dyDescent="0.25"/>
    <row r="20" ht="9.75" customHeight="1" x14ac:dyDescent="0.25"/>
    <row r="21" ht="9.75" customHeight="1" x14ac:dyDescent="0.25"/>
    <row r="22" ht="9.75" customHeight="1" x14ac:dyDescent="0.25"/>
    <row r="23" ht="9.75" customHeight="1" x14ac:dyDescent="0.25"/>
    <row r="24" ht="9.75" customHeight="1" x14ac:dyDescent="0.25"/>
    <row r="25" ht="9.75" customHeight="1" x14ac:dyDescent="0.25"/>
  </sheetData>
  <mergeCells count="2">
    <mergeCell ref="H3:H6"/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18" sqref="A1:J18"/>
    </sheetView>
  </sheetViews>
  <sheetFormatPr defaultRowHeight="15" x14ac:dyDescent="0.25"/>
  <cols>
    <col min="2" max="2" width="18.5703125" customWidth="1"/>
    <col min="3" max="3" width="13.5703125" customWidth="1"/>
    <col min="4" max="4" width="18.5703125" customWidth="1"/>
    <col min="5" max="5" width="13.5703125" customWidth="1"/>
    <col min="6" max="6" width="18.140625" customWidth="1"/>
    <col min="7" max="7" width="13.5703125" customWidth="1"/>
    <col min="8" max="8" width="13.5703125" style="5" customWidth="1"/>
    <col min="9" max="9" width="17.5703125" style="5" customWidth="1"/>
    <col min="10" max="10" width="17.140625" customWidth="1"/>
  </cols>
  <sheetData>
    <row r="1" spans="1:10" ht="15.75" x14ac:dyDescent="0.25">
      <c r="A1" s="96" t="s">
        <v>129</v>
      </c>
      <c r="B1" s="96"/>
      <c r="C1" s="96"/>
      <c r="D1" s="96"/>
      <c r="E1" s="96"/>
      <c r="F1" s="107"/>
      <c r="G1" s="107"/>
      <c r="H1" s="107"/>
      <c r="I1" s="107"/>
      <c r="J1" s="107"/>
    </row>
    <row r="2" spans="1:10" ht="81" customHeight="1" x14ac:dyDescent="0.25">
      <c r="A2" s="108" t="s">
        <v>0</v>
      </c>
      <c r="B2" s="99" t="s">
        <v>154</v>
      </c>
      <c r="C2" s="99"/>
      <c r="D2" s="99" t="s">
        <v>111</v>
      </c>
      <c r="E2" s="99"/>
      <c r="F2" s="99" t="s">
        <v>121</v>
      </c>
      <c r="G2" s="99"/>
      <c r="H2" s="102" t="s">
        <v>130</v>
      </c>
      <c r="I2" s="103"/>
      <c r="J2" s="1" t="s">
        <v>112</v>
      </c>
    </row>
    <row r="3" spans="1:10" x14ac:dyDescent="0.25">
      <c r="A3" s="109"/>
      <c r="B3" s="47" t="s">
        <v>120</v>
      </c>
      <c r="C3" s="47" t="s">
        <v>109</v>
      </c>
      <c r="D3" s="47" t="s">
        <v>120</v>
      </c>
      <c r="E3" s="47" t="s">
        <v>108</v>
      </c>
      <c r="F3" s="48" t="s">
        <v>120</v>
      </c>
      <c r="G3" s="47" t="s">
        <v>108</v>
      </c>
      <c r="H3" s="104">
        <f>8+25</f>
        <v>33</v>
      </c>
      <c r="I3" s="104"/>
      <c r="J3" s="47" t="s">
        <v>113</v>
      </c>
    </row>
    <row r="4" spans="1:10" ht="10.5" customHeight="1" x14ac:dyDescent="0.25">
      <c r="A4" s="111">
        <v>1</v>
      </c>
      <c r="B4" s="97" t="s">
        <v>107</v>
      </c>
      <c r="C4" s="97">
        <v>15</v>
      </c>
      <c r="D4" s="97" t="s">
        <v>131</v>
      </c>
      <c r="E4" s="98">
        <v>2</v>
      </c>
      <c r="F4" s="100" t="s">
        <v>122</v>
      </c>
      <c r="G4" s="100">
        <f>78+8</f>
        <v>86</v>
      </c>
      <c r="H4" s="104"/>
      <c r="I4" s="104"/>
      <c r="J4" s="31">
        <v>1</v>
      </c>
    </row>
    <row r="5" spans="1:10" ht="10.5" customHeight="1" x14ac:dyDescent="0.25">
      <c r="A5" s="112"/>
      <c r="B5" s="97"/>
      <c r="C5" s="97"/>
      <c r="D5" s="97"/>
      <c r="E5" s="98"/>
      <c r="F5" s="101"/>
      <c r="G5" s="101"/>
      <c r="H5" s="104"/>
      <c r="I5" s="104"/>
      <c r="J5" s="97">
        <v>1</v>
      </c>
    </row>
    <row r="6" spans="1:10" ht="10.5" customHeight="1" x14ac:dyDescent="0.25">
      <c r="A6" s="111">
        <v>2</v>
      </c>
      <c r="B6" s="97" t="s">
        <v>102</v>
      </c>
      <c r="C6" s="97">
        <v>27</v>
      </c>
      <c r="D6" s="97" t="s">
        <v>114</v>
      </c>
      <c r="E6" s="98">
        <v>3</v>
      </c>
      <c r="F6" s="100" t="s">
        <v>123</v>
      </c>
      <c r="G6" s="100">
        <f>110+8</f>
        <v>118</v>
      </c>
      <c r="H6" s="104"/>
      <c r="I6" s="104"/>
      <c r="J6" s="97"/>
    </row>
    <row r="7" spans="1:10" ht="10.5" customHeight="1" x14ac:dyDescent="0.25">
      <c r="A7" s="112"/>
      <c r="B7" s="97"/>
      <c r="C7" s="97"/>
      <c r="D7" s="97"/>
      <c r="E7" s="98"/>
      <c r="F7" s="101"/>
      <c r="G7" s="101"/>
      <c r="H7" s="104"/>
      <c r="I7" s="104"/>
      <c r="J7" s="97">
        <v>1</v>
      </c>
    </row>
    <row r="8" spans="1:10" ht="10.5" customHeight="1" x14ac:dyDescent="0.25">
      <c r="A8" s="111">
        <v>3</v>
      </c>
      <c r="B8" s="97" t="s">
        <v>103</v>
      </c>
      <c r="C8" s="97">
        <v>33</v>
      </c>
      <c r="D8" s="97" t="s">
        <v>115</v>
      </c>
      <c r="E8" s="98">
        <v>2</v>
      </c>
      <c r="F8" s="100" t="s">
        <v>124</v>
      </c>
      <c r="G8" s="100">
        <f>125+8</f>
        <v>133</v>
      </c>
      <c r="H8" s="104"/>
      <c r="I8" s="104"/>
      <c r="J8" s="97"/>
    </row>
    <row r="9" spans="1:10" ht="10.5" customHeight="1" x14ac:dyDescent="0.25">
      <c r="A9" s="112"/>
      <c r="B9" s="97"/>
      <c r="C9" s="97"/>
      <c r="D9" s="97"/>
      <c r="E9" s="98"/>
      <c r="F9" s="101"/>
      <c r="G9" s="101"/>
      <c r="H9" s="104"/>
      <c r="I9" s="104"/>
      <c r="J9" s="97">
        <v>1</v>
      </c>
    </row>
    <row r="10" spans="1:10" ht="10.5" customHeight="1" x14ac:dyDescent="0.25">
      <c r="A10" s="111">
        <v>4</v>
      </c>
      <c r="B10" s="97" t="s">
        <v>104</v>
      </c>
      <c r="C10" s="97">
        <v>47</v>
      </c>
      <c r="D10" s="97" t="s">
        <v>116</v>
      </c>
      <c r="E10" s="98">
        <v>2</v>
      </c>
      <c r="F10" s="100" t="s">
        <v>125</v>
      </c>
      <c r="G10" s="100">
        <f>146+8</f>
        <v>154</v>
      </c>
      <c r="H10" s="104"/>
      <c r="I10" s="104"/>
      <c r="J10" s="97"/>
    </row>
    <row r="11" spans="1:10" ht="10.5" customHeight="1" x14ac:dyDescent="0.25">
      <c r="A11" s="112"/>
      <c r="B11" s="97"/>
      <c r="C11" s="97"/>
      <c r="D11" s="97"/>
      <c r="E11" s="98"/>
      <c r="F11" s="101"/>
      <c r="G11" s="101"/>
      <c r="H11" s="104"/>
      <c r="I11" s="104"/>
      <c r="J11" s="97">
        <v>1</v>
      </c>
    </row>
    <row r="12" spans="1:10" ht="10.5" customHeight="1" x14ac:dyDescent="0.25">
      <c r="A12" s="111">
        <v>5</v>
      </c>
      <c r="B12" s="97" t="s">
        <v>105</v>
      </c>
      <c r="C12" s="97">
        <v>34</v>
      </c>
      <c r="D12" s="97" t="s">
        <v>117</v>
      </c>
      <c r="E12" s="98">
        <v>2</v>
      </c>
      <c r="F12" s="100" t="s">
        <v>31</v>
      </c>
      <c r="G12" s="100" t="s">
        <v>31</v>
      </c>
      <c r="H12" s="104"/>
      <c r="I12" s="104"/>
      <c r="J12" s="97"/>
    </row>
    <row r="13" spans="1:10" ht="10.5" customHeight="1" x14ac:dyDescent="0.25">
      <c r="A13" s="112"/>
      <c r="B13" s="97"/>
      <c r="C13" s="97"/>
      <c r="D13" s="97"/>
      <c r="E13" s="98"/>
      <c r="F13" s="101"/>
      <c r="G13" s="101"/>
      <c r="H13" s="104"/>
      <c r="I13" s="104"/>
      <c r="J13" s="97">
        <v>1</v>
      </c>
    </row>
    <row r="14" spans="1:10" ht="10.5" customHeight="1" x14ac:dyDescent="0.25">
      <c r="A14" s="111">
        <v>6</v>
      </c>
      <c r="B14" s="97" t="s">
        <v>106</v>
      </c>
      <c r="C14" s="97">
        <f>21</f>
        <v>21</v>
      </c>
      <c r="D14" s="97" t="s">
        <v>118</v>
      </c>
      <c r="E14" s="98">
        <v>2</v>
      </c>
      <c r="F14" s="100" t="s">
        <v>31</v>
      </c>
      <c r="G14" s="100" t="s">
        <v>31</v>
      </c>
      <c r="H14" s="104"/>
      <c r="I14" s="104"/>
      <c r="J14" s="97"/>
    </row>
    <row r="15" spans="1:10" ht="10.5" customHeight="1" x14ac:dyDescent="0.25">
      <c r="A15" s="112"/>
      <c r="B15" s="97"/>
      <c r="C15" s="97"/>
      <c r="D15" s="97"/>
      <c r="E15" s="98"/>
      <c r="F15" s="101"/>
      <c r="G15" s="101"/>
      <c r="H15" s="104"/>
      <c r="I15" s="104"/>
      <c r="J15" s="97">
        <v>1</v>
      </c>
    </row>
    <row r="16" spans="1:10" ht="10.5" customHeight="1" x14ac:dyDescent="0.25">
      <c r="A16" s="97">
        <v>7</v>
      </c>
      <c r="B16" s="97" t="s">
        <v>110</v>
      </c>
      <c r="C16" s="97">
        <v>47</v>
      </c>
      <c r="D16" s="97" t="s">
        <v>119</v>
      </c>
      <c r="E16" s="98">
        <v>2</v>
      </c>
      <c r="F16" s="100" t="s">
        <v>31</v>
      </c>
      <c r="G16" s="100" t="s">
        <v>31</v>
      </c>
      <c r="H16" s="104"/>
      <c r="I16" s="104"/>
      <c r="J16" s="97"/>
    </row>
    <row r="17" spans="1:10" ht="10.5" customHeight="1" thickBot="1" x14ac:dyDescent="0.3">
      <c r="A17" s="97"/>
      <c r="B17" s="100"/>
      <c r="C17" s="100"/>
      <c r="D17" s="100"/>
      <c r="E17" s="110"/>
      <c r="F17" s="106"/>
      <c r="G17" s="106"/>
      <c r="H17" s="105"/>
      <c r="I17" s="105"/>
      <c r="J17" s="97"/>
    </row>
    <row r="18" spans="1:10" ht="16.5" thickBot="1" x14ac:dyDescent="0.3">
      <c r="A18" s="52" t="s">
        <v>90</v>
      </c>
      <c r="B18" s="50" t="s">
        <v>128</v>
      </c>
      <c r="C18" s="12">
        <f>SUM(C4:C17)</f>
        <v>224</v>
      </c>
      <c r="D18" s="50" t="s">
        <v>127</v>
      </c>
      <c r="E18" s="51">
        <f>SUM(E4:E17)</f>
        <v>15</v>
      </c>
      <c r="F18" s="50" t="s">
        <v>126</v>
      </c>
      <c r="G18" s="53">
        <f>SUM(G4:G17)</f>
        <v>491</v>
      </c>
      <c r="H18" s="50" t="s">
        <v>132</v>
      </c>
      <c r="I18" s="12">
        <f>H3</f>
        <v>33</v>
      </c>
      <c r="J18" s="49">
        <f xml:space="preserve"> SUM(J4:J17)</f>
        <v>7</v>
      </c>
    </row>
  </sheetData>
  <mergeCells count="62">
    <mergeCell ref="A14:A15"/>
    <mergeCell ref="A16:A17"/>
    <mergeCell ref="F4:F5"/>
    <mergeCell ref="F6:F7"/>
    <mergeCell ref="F8:F9"/>
    <mergeCell ref="F10:F11"/>
    <mergeCell ref="F12:F13"/>
    <mergeCell ref="F14:F15"/>
    <mergeCell ref="F16:F17"/>
    <mergeCell ref="B16:B17"/>
    <mergeCell ref="A4:A5"/>
    <mergeCell ref="A6:A7"/>
    <mergeCell ref="A8:A9"/>
    <mergeCell ref="A10:A11"/>
    <mergeCell ref="A12:A13"/>
    <mergeCell ref="B8:B9"/>
    <mergeCell ref="B10:B11"/>
    <mergeCell ref="B12:B13"/>
    <mergeCell ref="B14:B15"/>
    <mergeCell ref="C4:C5"/>
    <mergeCell ref="C6:C7"/>
    <mergeCell ref="B6:B7"/>
    <mergeCell ref="C16:C17"/>
    <mergeCell ref="E16:E17"/>
    <mergeCell ref="C8:C9"/>
    <mergeCell ref="C10:C11"/>
    <mergeCell ref="C12:C13"/>
    <mergeCell ref="C14:C15"/>
    <mergeCell ref="D12:D13"/>
    <mergeCell ref="D14:D15"/>
    <mergeCell ref="D8:D9"/>
    <mergeCell ref="D10:D11"/>
    <mergeCell ref="E8:E9"/>
    <mergeCell ref="E10:E11"/>
    <mergeCell ref="E12:E13"/>
    <mergeCell ref="E14:E15"/>
    <mergeCell ref="D16:D17"/>
    <mergeCell ref="A1:J1"/>
    <mergeCell ref="B2:C2"/>
    <mergeCell ref="D2:E2"/>
    <mergeCell ref="A2:A3"/>
    <mergeCell ref="B4:B5"/>
    <mergeCell ref="J5:J6"/>
    <mergeCell ref="D4:D5"/>
    <mergeCell ref="D6:D7"/>
    <mergeCell ref="E4:E5"/>
    <mergeCell ref="J7:J8"/>
    <mergeCell ref="J9:J10"/>
    <mergeCell ref="J11:J12"/>
    <mergeCell ref="E6:E7"/>
    <mergeCell ref="F2:G2"/>
    <mergeCell ref="G4:G5"/>
    <mergeCell ref="G6:G7"/>
    <mergeCell ref="H2:I2"/>
    <mergeCell ref="H3:I17"/>
    <mergeCell ref="G16:G17"/>
    <mergeCell ref="J13:J14"/>
    <mergeCell ref="G8:G9"/>
    <mergeCell ref="G10:G11"/>
    <mergeCell ref="G12:G13"/>
    <mergeCell ref="G14:G15"/>
    <mergeCell ref="J15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workbookViewId="0">
      <selection activeCell="P26" sqref="A1:P26"/>
    </sheetView>
  </sheetViews>
  <sheetFormatPr defaultRowHeight="15" x14ac:dyDescent="0.25"/>
  <cols>
    <col min="1" max="1" width="4.5703125" customWidth="1"/>
    <col min="2" max="2" width="10.5703125" customWidth="1"/>
    <col min="3" max="3" width="17.42578125" customWidth="1"/>
    <col min="4" max="4" width="7.85546875" customWidth="1"/>
    <col min="5" max="5" width="11.5703125" customWidth="1"/>
    <col min="6" max="6" width="16" customWidth="1"/>
    <col min="7" max="7" width="10.140625" customWidth="1"/>
    <col min="8" max="8" width="11.28515625" customWidth="1"/>
    <col min="9" max="9" width="15.140625" customWidth="1"/>
    <col min="10" max="10" width="15" style="5" customWidth="1"/>
    <col min="11" max="14" width="15.140625" customWidth="1"/>
    <col min="15" max="15" width="18.7109375" customWidth="1"/>
    <col min="16" max="16" width="18.7109375" style="5" customWidth="1"/>
  </cols>
  <sheetData>
    <row r="1" spans="1:20" ht="19.5" customHeight="1" thickBot="1" x14ac:dyDescent="0.3">
      <c r="A1" s="133" t="s">
        <v>133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20" ht="45" x14ac:dyDescent="0.25">
      <c r="A2" s="131" t="s">
        <v>0</v>
      </c>
      <c r="B2" s="126" t="s">
        <v>1</v>
      </c>
      <c r="C2" s="126" t="s">
        <v>2</v>
      </c>
      <c r="D2" s="126"/>
      <c r="E2" s="126"/>
      <c r="F2" s="40" t="s">
        <v>24</v>
      </c>
      <c r="G2" s="40" t="s">
        <v>23</v>
      </c>
      <c r="H2" s="40" t="s">
        <v>37</v>
      </c>
      <c r="I2" s="40" t="s">
        <v>35</v>
      </c>
      <c r="J2" s="40" t="s">
        <v>44</v>
      </c>
      <c r="K2" s="126" t="s">
        <v>38</v>
      </c>
      <c r="L2" s="126"/>
      <c r="M2" s="126"/>
      <c r="N2" s="9" t="s">
        <v>39</v>
      </c>
      <c r="O2" s="127" t="s">
        <v>137</v>
      </c>
      <c r="P2" s="127" t="s">
        <v>151</v>
      </c>
      <c r="Q2" s="129"/>
      <c r="R2" s="129"/>
      <c r="S2" s="129"/>
      <c r="T2" s="125"/>
    </row>
    <row r="3" spans="1:20" ht="59.25" customHeight="1" thickBot="1" x14ac:dyDescent="0.3">
      <c r="A3" s="132"/>
      <c r="B3" s="130"/>
      <c r="C3" s="41" t="s">
        <v>25</v>
      </c>
      <c r="D3" s="41" t="s">
        <v>34</v>
      </c>
      <c r="E3" s="41" t="s">
        <v>33</v>
      </c>
      <c r="F3" s="41" t="s">
        <v>43</v>
      </c>
      <c r="G3" s="41" t="s">
        <v>30</v>
      </c>
      <c r="H3" s="41" t="s">
        <v>32</v>
      </c>
      <c r="I3" s="41" t="s">
        <v>36</v>
      </c>
      <c r="J3" s="41" t="s">
        <v>45</v>
      </c>
      <c r="K3" s="41" t="s">
        <v>40</v>
      </c>
      <c r="L3" s="41" t="s">
        <v>41</v>
      </c>
      <c r="M3" s="41" t="s">
        <v>42</v>
      </c>
      <c r="N3" s="10" t="s">
        <v>46</v>
      </c>
      <c r="O3" s="128"/>
      <c r="P3" s="128"/>
      <c r="Q3" s="6"/>
      <c r="R3" s="6"/>
      <c r="S3" s="6"/>
      <c r="T3" s="125"/>
    </row>
    <row r="4" spans="1:20" s="5" customFormat="1" x14ac:dyDescent="0.25">
      <c r="A4" s="118">
        <v>1</v>
      </c>
      <c r="B4" s="139" t="s">
        <v>149</v>
      </c>
      <c r="C4" s="140"/>
      <c r="D4" s="101" t="s">
        <v>150</v>
      </c>
      <c r="E4" s="101"/>
      <c r="F4" s="101"/>
      <c r="G4" s="101"/>
      <c r="H4" s="101"/>
      <c r="I4" s="101"/>
      <c r="J4" s="101"/>
      <c r="K4" s="101"/>
      <c r="L4" s="101"/>
      <c r="M4" s="101"/>
      <c r="N4" s="141"/>
      <c r="O4" s="137" t="s">
        <v>31</v>
      </c>
      <c r="P4" s="137" t="s">
        <v>31</v>
      </c>
      <c r="Q4" s="6"/>
      <c r="R4" s="6"/>
      <c r="S4" s="6"/>
      <c r="T4" s="42"/>
    </row>
    <row r="5" spans="1:20" s="5" customFormat="1" x14ac:dyDescent="0.25">
      <c r="A5" s="119"/>
      <c r="B5" s="139"/>
      <c r="C5" s="140"/>
      <c r="D5" s="97"/>
      <c r="E5" s="97"/>
      <c r="F5" s="97"/>
      <c r="G5" s="97"/>
      <c r="H5" s="97"/>
      <c r="I5" s="97"/>
      <c r="J5" s="97"/>
      <c r="K5" s="97"/>
      <c r="L5" s="97"/>
      <c r="M5" s="97"/>
      <c r="N5" s="113"/>
      <c r="O5" s="138"/>
      <c r="P5" s="138"/>
      <c r="Q5" s="6"/>
      <c r="R5" s="6"/>
      <c r="S5" s="6"/>
      <c r="T5" s="42"/>
    </row>
    <row r="6" spans="1:20" s="5" customFormat="1" x14ac:dyDescent="0.25">
      <c r="A6" s="118">
        <v>2</v>
      </c>
      <c r="B6" s="120" t="s">
        <v>136</v>
      </c>
      <c r="C6" s="97" t="s">
        <v>135</v>
      </c>
      <c r="D6" s="101">
        <v>32</v>
      </c>
      <c r="E6" s="101">
        <v>46</v>
      </c>
      <c r="F6" s="101" t="s">
        <v>31</v>
      </c>
      <c r="G6" s="101" t="s">
        <v>31</v>
      </c>
      <c r="H6" s="101" t="s">
        <v>31</v>
      </c>
      <c r="I6" s="101" t="s">
        <v>31</v>
      </c>
      <c r="J6" s="101" t="s">
        <v>31</v>
      </c>
      <c r="K6" s="101" t="s">
        <v>31</v>
      </c>
      <c r="L6" s="101" t="s">
        <v>31</v>
      </c>
      <c r="M6" s="101" t="s">
        <v>31</v>
      </c>
      <c r="N6" s="113" t="s">
        <v>31</v>
      </c>
      <c r="O6" s="138">
        <f>E6</f>
        <v>46</v>
      </c>
      <c r="P6" s="138">
        <f>D6+5</f>
        <v>37</v>
      </c>
      <c r="Q6" s="6"/>
      <c r="R6" s="6"/>
      <c r="S6" s="6"/>
      <c r="T6" s="30"/>
    </row>
    <row r="7" spans="1:20" s="5" customFormat="1" x14ac:dyDescent="0.25">
      <c r="A7" s="119"/>
      <c r="B7" s="120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113"/>
      <c r="O7" s="138"/>
      <c r="P7" s="138"/>
      <c r="Q7" s="6"/>
      <c r="R7" s="6"/>
      <c r="S7" s="6"/>
      <c r="T7" s="30"/>
    </row>
    <row r="8" spans="1:20" ht="7.5" customHeight="1" x14ac:dyDescent="0.25">
      <c r="A8" s="118">
        <v>3</v>
      </c>
      <c r="B8" s="101" t="s">
        <v>16</v>
      </c>
      <c r="C8" s="101" t="s">
        <v>22</v>
      </c>
      <c r="D8" s="101">
        <v>30</v>
      </c>
      <c r="E8" s="101">
        <v>40</v>
      </c>
      <c r="F8" s="101">
        <v>26</v>
      </c>
      <c r="G8" s="101">
        <v>1</v>
      </c>
      <c r="H8" s="101">
        <v>1</v>
      </c>
      <c r="I8" s="101">
        <v>1</v>
      </c>
      <c r="J8" s="101">
        <v>1</v>
      </c>
      <c r="K8" s="101">
        <v>1</v>
      </c>
      <c r="L8" s="101">
        <v>2</v>
      </c>
      <c r="M8" s="101">
        <v>1</v>
      </c>
      <c r="N8" s="113">
        <v>1</v>
      </c>
      <c r="O8" s="138" t="s">
        <v>31</v>
      </c>
      <c r="P8" s="138">
        <f t="shared" ref="P8" si="0">D8+5</f>
        <v>35</v>
      </c>
      <c r="Q8" s="7"/>
      <c r="R8" s="7"/>
      <c r="S8" s="7"/>
      <c r="T8" s="7"/>
    </row>
    <row r="9" spans="1:20" ht="7.5" customHeight="1" x14ac:dyDescent="0.25">
      <c r="A9" s="119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113"/>
      <c r="O9" s="138"/>
      <c r="P9" s="138"/>
      <c r="Q9" s="8"/>
      <c r="R9" s="8"/>
      <c r="S9" s="8"/>
      <c r="T9" s="8"/>
    </row>
    <row r="10" spans="1:20" ht="7.5" customHeight="1" x14ac:dyDescent="0.25">
      <c r="A10" s="118">
        <v>4</v>
      </c>
      <c r="B10" s="97" t="s">
        <v>17</v>
      </c>
      <c r="C10" s="97" t="s">
        <v>22</v>
      </c>
      <c r="D10" s="97">
        <v>33</v>
      </c>
      <c r="E10" s="97">
        <v>43</v>
      </c>
      <c r="F10" s="97">
        <v>26</v>
      </c>
      <c r="G10" s="97">
        <v>1</v>
      </c>
      <c r="H10" s="97">
        <v>1</v>
      </c>
      <c r="I10" s="97">
        <v>1</v>
      </c>
      <c r="J10" s="97">
        <v>1</v>
      </c>
      <c r="K10" s="97">
        <v>1</v>
      </c>
      <c r="L10" s="97">
        <v>2</v>
      </c>
      <c r="M10" s="97">
        <v>1</v>
      </c>
      <c r="N10" s="113">
        <v>1</v>
      </c>
      <c r="O10" s="138"/>
      <c r="P10" s="138">
        <f t="shared" ref="P10" si="1">D10+5</f>
        <v>38</v>
      </c>
      <c r="Q10" s="8"/>
      <c r="R10" s="8"/>
      <c r="S10" s="8"/>
      <c r="T10" s="8"/>
    </row>
    <row r="11" spans="1:20" ht="7.5" customHeight="1" x14ac:dyDescent="0.25">
      <c r="A11" s="119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13"/>
      <c r="O11" s="138"/>
      <c r="P11" s="138"/>
      <c r="Q11" s="8"/>
      <c r="R11" s="8"/>
      <c r="S11" s="8"/>
      <c r="T11" s="8"/>
    </row>
    <row r="12" spans="1:20" ht="7.5" customHeight="1" x14ac:dyDescent="0.25">
      <c r="A12" s="118">
        <v>5</v>
      </c>
      <c r="B12" s="97" t="s">
        <v>18</v>
      </c>
      <c r="C12" s="97" t="s">
        <v>22</v>
      </c>
      <c r="D12" s="97">
        <v>23</v>
      </c>
      <c r="E12" s="97">
        <v>33</v>
      </c>
      <c r="F12" s="97">
        <v>26</v>
      </c>
      <c r="G12" s="97">
        <v>1</v>
      </c>
      <c r="H12" s="97">
        <v>1</v>
      </c>
      <c r="I12" s="97">
        <v>1</v>
      </c>
      <c r="J12" s="97">
        <v>1</v>
      </c>
      <c r="K12" s="97">
        <v>1</v>
      </c>
      <c r="L12" s="97">
        <v>2</v>
      </c>
      <c r="M12" s="97">
        <v>1</v>
      </c>
      <c r="N12" s="113">
        <v>1</v>
      </c>
      <c r="O12" s="138"/>
      <c r="P12" s="138">
        <f t="shared" ref="P12" si="2">D12+5</f>
        <v>28</v>
      </c>
      <c r="Q12" s="8"/>
      <c r="R12" s="8"/>
      <c r="S12" s="8"/>
      <c r="T12" s="8"/>
    </row>
    <row r="13" spans="1:20" ht="7.5" customHeight="1" x14ac:dyDescent="0.25">
      <c r="A13" s="119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113"/>
      <c r="O13" s="138"/>
      <c r="P13" s="138"/>
    </row>
    <row r="14" spans="1:20" ht="7.5" customHeight="1" x14ac:dyDescent="0.25">
      <c r="A14" s="118">
        <v>6</v>
      </c>
      <c r="B14" s="97" t="s">
        <v>19</v>
      </c>
      <c r="C14" s="97" t="s">
        <v>22</v>
      </c>
      <c r="D14" s="97">
        <v>23</v>
      </c>
      <c r="E14" s="97">
        <v>33</v>
      </c>
      <c r="F14" s="97">
        <v>26</v>
      </c>
      <c r="G14" s="97">
        <v>1</v>
      </c>
      <c r="H14" s="97">
        <v>1</v>
      </c>
      <c r="I14" s="97">
        <v>1</v>
      </c>
      <c r="J14" s="97">
        <v>2</v>
      </c>
      <c r="K14" s="97">
        <v>2</v>
      </c>
      <c r="L14" s="97">
        <v>2</v>
      </c>
      <c r="M14" s="97">
        <v>1</v>
      </c>
      <c r="N14" s="113">
        <v>2</v>
      </c>
      <c r="O14" s="138"/>
      <c r="P14" s="138">
        <f t="shared" ref="P14" si="3">D14+5</f>
        <v>28</v>
      </c>
    </row>
    <row r="15" spans="1:20" ht="7.5" customHeight="1" x14ac:dyDescent="0.25">
      <c r="A15" s="11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113"/>
      <c r="O15" s="138"/>
      <c r="P15" s="138"/>
    </row>
    <row r="16" spans="1:20" ht="7.5" customHeight="1" x14ac:dyDescent="0.25">
      <c r="A16" s="118">
        <v>7</v>
      </c>
      <c r="B16" s="97" t="s">
        <v>20</v>
      </c>
      <c r="C16" s="97" t="s">
        <v>22</v>
      </c>
      <c r="D16" s="97">
        <v>33</v>
      </c>
      <c r="E16" s="97">
        <v>43</v>
      </c>
      <c r="F16" s="97">
        <v>26</v>
      </c>
      <c r="G16" s="97">
        <v>1</v>
      </c>
      <c r="H16" s="97">
        <v>1</v>
      </c>
      <c r="I16" s="97">
        <v>1</v>
      </c>
      <c r="J16" s="97">
        <v>1</v>
      </c>
      <c r="K16" s="97">
        <v>1</v>
      </c>
      <c r="L16" s="97">
        <v>2</v>
      </c>
      <c r="M16" s="97">
        <v>1</v>
      </c>
      <c r="N16" s="113">
        <v>1</v>
      </c>
      <c r="O16" s="138"/>
      <c r="P16" s="138">
        <f t="shared" ref="P16" si="4">D16+5</f>
        <v>38</v>
      </c>
    </row>
    <row r="17" spans="1:16" ht="7.5" customHeight="1" x14ac:dyDescent="0.25">
      <c r="A17" s="119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113"/>
      <c r="O17" s="138"/>
      <c r="P17" s="138"/>
    </row>
    <row r="18" spans="1:16" ht="7.5" customHeight="1" x14ac:dyDescent="0.25">
      <c r="A18" s="118">
        <v>8</v>
      </c>
      <c r="B18" s="97" t="s">
        <v>21</v>
      </c>
      <c r="C18" s="97" t="s">
        <v>22</v>
      </c>
      <c r="D18" s="97">
        <v>23</v>
      </c>
      <c r="E18" s="97">
        <v>33</v>
      </c>
      <c r="F18" s="97" t="s">
        <v>31</v>
      </c>
      <c r="G18" s="97" t="s">
        <v>31</v>
      </c>
      <c r="H18" s="97" t="s">
        <v>31</v>
      </c>
      <c r="I18" s="97" t="s">
        <v>31</v>
      </c>
      <c r="J18" s="97" t="s">
        <v>31</v>
      </c>
      <c r="K18" s="97" t="s">
        <v>31</v>
      </c>
      <c r="L18" s="97" t="s">
        <v>31</v>
      </c>
      <c r="M18" s="97" t="s">
        <v>31</v>
      </c>
      <c r="N18" s="113" t="s">
        <v>31</v>
      </c>
      <c r="O18" s="138"/>
      <c r="P18" s="138">
        <f t="shared" ref="P18" si="5">D18+5</f>
        <v>28</v>
      </c>
    </row>
    <row r="19" spans="1:16" ht="7.5" customHeight="1" x14ac:dyDescent="0.25">
      <c r="A19" s="119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113"/>
      <c r="O19" s="138"/>
      <c r="P19" s="138"/>
    </row>
    <row r="20" spans="1:16" ht="7.5" customHeight="1" x14ac:dyDescent="0.25">
      <c r="A20" s="118">
        <v>9</v>
      </c>
      <c r="B20" s="97" t="s">
        <v>26</v>
      </c>
      <c r="C20" s="97" t="s">
        <v>22</v>
      </c>
      <c r="D20" s="97">
        <v>23</v>
      </c>
      <c r="E20" s="97">
        <v>33</v>
      </c>
      <c r="F20" s="97">
        <v>26</v>
      </c>
      <c r="G20" s="97">
        <v>1</v>
      </c>
      <c r="H20" s="97">
        <v>1</v>
      </c>
      <c r="I20" s="97">
        <v>1</v>
      </c>
      <c r="J20" s="97">
        <v>2</v>
      </c>
      <c r="K20" s="97">
        <v>2</v>
      </c>
      <c r="L20" s="97">
        <v>2</v>
      </c>
      <c r="M20" s="97">
        <v>1</v>
      </c>
      <c r="N20" s="113">
        <v>2</v>
      </c>
      <c r="O20" s="138"/>
      <c r="P20" s="138">
        <f t="shared" ref="P20" si="6">D20+5</f>
        <v>28</v>
      </c>
    </row>
    <row r="21" spans="1:16" ht="7.5" customHeight="1" x14ac:dyDescent="0.25">
      <c r="A21" s="119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113"/>
      <c r="O21" s="138"/>
      <c r="P21" s="138"/>
    </row>
    <row r="22" spans="1:16" ht="7.5" customHeight="1" x14ac:dyDescent="0.25">
      <c r="A22" s="118">
        <v>10</v>
      </c>
      <c r="B22" s="97" t="s">
        <v>27</v>
      </c>
      <c r="C22" s="97" t="s">
        <v>22</v>
      </c>
      <c r="D22" s="97">
        <v>23</v>
      </c>
      <c r="E22" s="97">
        <v>33</v>
      </c>
      <c r="F22" s="97">
        <v>26</v>
      </c>
      <c r="G22" s="97">
        <v>1</v>
      </c>
      <c r="H22" s="97">
        <v>1</v>
      </c>
      <c r="I22" s="97">
        <v>1</v>
      </c>
      <c r="J22" s="97">
        <v>1</v>
      </c>
      <c r="K22" s="97">
        <v>1</v>
      </c>
      <c r="L22" s="97">
        <v>2</v>
      </c>
      <c r="M22" s="97">
        <v>1</v>
      </c>
      <c r="N22" s="113">
        <v>1</v>
      </c>
      <c r="O22" s="138"/>
      <c r="P22" s="138">
        <f t="shared" ref="P22" si="7">D22+5</f>
        <v>28</v>
      </c>
    </row>
    <row r="23" spans="1:16" ht="7.5" customHeight="1" x14ac:dyDescent="0.25">
      <c r="A23" s="119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13"/>
      <c r="O23" s="138"/>
      <c r="P23" s="138"/>
    </row>
    <row r="24" spans="1:16" ht="7.5" customHeight="1" x14ac:dyDescent="0.25">
      <c r="A24" s="118">
        <v>11</v>
      </c>
      <c r="B24" s="97" t="s">
        <v>28</v>
      </c>
      <c r="C24" s="97" t="s">
        <v>22</v>
      </c>
      <c r="D24" s="97">
        <v>29</v>
      </c>
      <c r="E24" s="97">
        <v>39</v>
      </c>
      <c r="F24" s="97">
        <v>26</v>
      </c>
      <c r="G24" s="97">
        <v>1</v>
      </c>
      <c r="H24" s="97">
        <v>1</v>
      </c>
      <c r="I24" s="97">
        <v>1</v>
      </c>
      <c r="J24" s="97">
        <v>1</v>
      </c>
      <c r="K24" s="97">
        <v>1</v>
      </c>
      <c r="L24" s="97">
        <v>2</v>
      </c>
      <c r="M24" s="97">
        <v>1</v>
      </c>
      <c r="N24" s="113">
        <v>1</v>
      </c>
      <c r="O24" s="138"/>
      <c r="P24" s="138">
        <f t="shared" ref="P24" si="8">D24+5</f>
        <v>34</v>
      </c>
    </row>
    <row r="25" spans="1:16" ht="7.5" customHeight="1" thickBot="1" x14ac:dyDescent="0.3">
      <c r="A25" s="11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14"/>
      <c r="O25" s="138"/>
      <c r="P25" s="138"/>
    </row>
    <row r="26" spans="1:16" ht="16.5" thickBot="1" x14ac:dyDescent="0.3">
      <c r="A26" s="115" t="s">
        <v>29</v>
      </c>
      <c r="B26" s="116"/>
      <c r="C26" s="117"/>
      <c r="D26" s="75">
        <f>SUM(D6:D25)</f>
        <v>272</v>
      </c>
      <c r="E26" s="11">
        <f>SUM(E6:E25)</f>
        <v>376</v>
      </c>
      <c r="F26" s="11">
        <f>SUM(F8:F25)</f>
        <v>208</v>
      </c>
      <c r="G26" s="11">
        <f t="shared" ref="G26:N26" si="9">SUM(G8:G25)</f>
        <v>8</v>
      </c>
      <c r="H26" s="11">
        <f t="shared" si="9"/>
        <v>8</v>
      </c>
      <c r="I26" s="11">
        <f t="shared" si="9"/>
        <v>8</v>
      </c>
      <c r="J26" s="11">
        <f t="shared" si="9"/>
        <v>10</v>
      </c>
      <c r="K26" s="11">
        <f t="shared" si="9"/>
        <v>10</v>
      </c>
      <c r="L26" s="11">
        <f t="shared" ref="L26" si="10">SUM(L8:L25)</f>
        <v>16</v>
      </c>
      <c r="M26" s="53">
        <f t="shared" ref="M26" si="11">SUM(M8:M25)</f>
        <v>8</v>
      </c>
      <c r="N26" s="74">
        <f t="shared" si="9"/>
        <v>10</v>
      </c>
      <c r="O26" s="12">
        <f>O6</f>
        <v>46</v>
      </c>
      <c r="P26" s="12">
        <f>SUM(P6:P25)</f>
        <v>322</v>
      </c>
    </row>
    <row r="28" spans="1:16" ht="18.75" x14ac:dyDescent="0.25">
      <c r="A28" s="136"/>
      <c r="B28" s="136"/>
      <c r="C28" s="136"/>
      <c r="D28" s="136"/>
      <c r="E28" s="136"/>
      <c r="F28" s="136"/>
      <c r="G28" s="136"/>
      <c r="H28" s="136"/>
      <c r="I28" s="136"/>
      <c r="J28" s="8"/>
      <c r="K28" s="8"/>
      <c r="L28" s="8"/>
      <c r="M28" s="8"/>
      <c r="N28" s="8"/>
    </row>
    <row r="29" spans="1:16" ht="18.75" customHeight="1" x14ac:dyDescent="0.25">
      <c r="A29" s="99"/>
      <c r="B29" s="99"/>
      <c r="C29" s="99"/>
      <c r="D29" s="124"/>
      <c r="E29" s="124"/>
      <c r="F29" s="124"/>
      <c r="G29" s="46"/>
      <c r="H29" s="46"/>
      <c r="I29" s="46"/>
      <c r="J29" s="46"/>
      <c r="K29" s="46"/>
      <c r="L29" s="46"/>
      <c r="M29" s="46"/>
      <c r="N29" s="46"/>
    </row>
    <row r="30" spans="1:16" x14ac:dyDescent="0.25">
      <c r="A30" s="2"/>
      <c r="B30" s="2"/>
      <c r="C30" s="2"/>
      <c r="D30" s="123"/>
      <c r="E30" s="123"/>
      <c r="F30" s="123"/>
      <c r="G30" s="8"/>
      <c r="H30" s="8"/>
      <c r="I30" s="8"/>
      <c r="J30" s="8"/>
      <c r="K30" s="8"/>
      <c r="L30" s="8"/>
      <c r="M30" s="8"/>
      <c r="N30" s="8"/>
    </row>
    <row r="31" spans="1:16" x14ac:dyDescent="0.25">
      <c r="A31" s="2"/>
      <c r="B31" s="2"/>
      <c r="C31" s="2"/>
      <c r="D31" s="121"/>
      <c r="E31" s="121"/>
      <c r="F31" s="121"/>
      <c r="G31" s="8"/>
      <c r="H31" s="8"/>
      <c r="I31" s="8"/>
      <c r="J31" s="8"/>
      <c r="K31" s="8"/>
      <c r="L31" s="8"/>
      <c r="M31" s="8"/>
      <c r="N31" s="8"/>
    </row>
    <row r="32" spans="1:16" x14ac:dyDescent="0.25">
      <c r="A32" s="2"/>
      <c r="B32" s="2"/>
      <c r="C32" s="2"/>
      <c r="D32" s="121"/>
      <c r="E32" s="121"/>
      <c r="F32" s="121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2"/>
      <c r="C33" s="2"/>
      <c r="D33" s="121"/>
      <c r="E33" s="121"/>
      <c r="F33" s="121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2"/>
      <c r="C34" s="2"/>
      <c r="D34" s="121"/>
      <c r="E34" s="121"/>
      <c r="F34" s="121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2"/>
      <c r="C35" s="2"/>
      <c r="D35" s="121"/>
      <c r="E35" s="121"/>
      <c r="F35" s="121"/>
      <c r="G35" s="8"/>
      <c r="H35" s="8"/>
      <c r="I35" s="8"/>
      <c r="J35" s="8"/>
      <c r="K35" s="8"/>
      <c r="L35" s="8"/>
      <c r="M35" s="8"/>
      <c r="N35" s="8"/>
    </row>
    <row r="36" spans="1:14" ht="15.75" x14ac:dyDescent="0.25">
      <c r="A36" s="122"/>
      <c r="B36" s="122"/>
      <c r="C36" s="122"/>
      <c r="D36" s="122"/>
      <c r="E36" s="122"/>
      <c r="F36" s="122"/>
      <c r="G36" s="8"/>
      <c r="H36" s="8"/>
      <c r="I36" s="8"/>
      <c r="J36" s="8"/>
      <c r="K36" s="8"/>
      <c r="L36" s="8"/>
      <c r="M36" s="8"/>
      <c r="N36" s="8"/>
    </row>
  </sheetData>
  <mergeCells count="178">
    <mergeCell ref="A28:I28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B4:C5"/>
    <mergeCell ref="D4:N5"/>
    <mergeCell ref="O4:O5"/>
    <mergeCell ref="O6:O7"/>
    <mergeCell ref="O8:O25"/>
    <mergeCell ref="A4:A5"/>
    <mergeCell ref="F20:F21"/>
    <mergeCell ref="F22:F23"/>
    <mergeCell ref="I22:I23"/>
    <mergeCell ref="G24:G25"/>
    <mergeCell ref="H24:H25"/>
    <mergeCell ref="K24:K25"/>
    <mergeCell ref="G18:G19"/>
    <mergeCell ref="H18:H19"/>
    <mergeCell ref="K18:K19"/>
    <mergeCell ref="G20:G21"/>
    <mergeCell ref="H20:H21"/>
    <mergeCell ref="K20:K21"/>
    <mergeCell ref="G22:G23"/>
    <mergeCell ref="I24:I25"/>
    <mergeCell ref="K8:K9"/>
    <mergeCell ref="G10:G11"/>
    <mergeCell ref="H10:H11"/>
    <mergeCell ref="K10:K11"/>
    <mergeCell ref="G12:G13"/>
    <mergeCell ref="H12:H13"/>
    <mergeCell ref="J20:J21"/>
    <mergeCell ref="J22:J23"/>
    <mergeCell ref="K12:K13"/>
    <mergeCell ref="G14:G15"/>
    <mergeCell ref="H14:H15"/>
    <mergeCell ref="K14:K15"/>
    <mergeCell ref="G16:G17"/>
    <mergeCell ref="H16:H17"/>
    <mergeCell ref="K16:K17"/>
    <mergeCell ref="A1:N1"/>
    <mergeCell ref="B12:B13"/>
    <mergeCell ref="A12:A13"/>
    <mergeCell ref="B14:B15"/>
    <mergeCell ref="A14:A15"/>
    <mergeCell ref="B16:B17"/>
    <mergeCell ref="C2:E2"/>
    <mergeCell ref="D8:D9"/>
    <mergeCell ref="M22:M23"/>
    <mergeCell ref="N16:N17"/>
    <mergeCell ref="N18:N19"/>
    <mergeCell ref="N20:N21"/>
    <mergeCell ref="A16:A17"/>
    <mergeCell ref="B18:B19"/>
    <mergeCell ref="A18:A19"/>
    <mergeCell ref="B20:B21"/>
    <mergeCell ref="A20:A21"/>
    <mergeCell ref="A22:A23"/>
    <mergeCell ref="B22:B23"/>
    <mergeCell ref="B8:B9"/>
    <mergeCell ref="A8:A9"/>
    <mergeCell ref="A10:A11"/>
    <mergeCell ref="B10:B11"/>
    <mergeCell ref="C8:C9"/>
    <mergeCell ref="A24:A25"/>
    <mergeCell ref="B24:B25"/>
    <mergeCell ref="C24:C25"/>
    <mergeCell ref="D22:D23"/>
    <mergeCell ref="E22:E23"/>
    <mergeCell ref="D24:D25"/>
    <mergeCell ref="E8:E9"/>
    <mergeCell ref="E10:E11"/>
    <mergeCell ref="E12:E13"/>
    <mergeCell ref="E14:E15"/>
    <mergeCell ref="E16:E17"/>
    <mergeCell ref="C18:C19"/>
    <mergeCell ref="C20:C21"/>
    <mergeCell ref="C22:C23"/>
    <mergeCell ref="F16:F17"/>
    <mergeCell ref="F18:F19"/>
    <mergeCell ref="J8:J9"/>
    <mergeCell ref="J10:J11"/>
    <mergeCell ref="J12:J13"/>
    <mergeCell ref="J14:J15"/>
    <mergeCell ref="J16:J17"/>
    <mergeCell ref="J18:J19"/>
    <mergeCell ref="G8:G9"/>
    <mergeCell ref="H8:H9"/>
    <mergeCell ref="B2:B3"/>
    <mergeCell ref="A2:A3"/>
    <mergeCell ref="I8:I9"/>
    <mergeCell ref="I10:I11"/>
    <mergeCell ref="I12:I13"/>
    <mergeCell ref="I14:I15"/>
    <mergeCell ref="I16:I17"/>
    <mergeCell ref="H22:H23"/>
    <mergeCell ref="E18:E19"/>
    <mergeCell ref="E20:E21"/>
    <mergeCell ref="D10:D11"/>
    <mergeCell ref="D12:D13"/>
    <mergeCell ref="D14:D15"/>
    <mergeCell ref="D16:D17"/>
    <mergeCell ref="D18:D19"/>
    <mergeCell ref="D20:D21"/>
    <mergeCell ref="C10:C11"/>
    <mergeCell ref="C12:C13"/>
    <mergeCell ref="C14:C15"/>
    <mergeCell ref="C16:C17"/>
    <mergeCell ref="I18:I19"/>
    <mergeCell ref="I20:I21"/>
    <mergeCell ref="F8:F9"/>
    <mergeCell ref="F10:F11"/>
    <mergeCell ref="T2:T3"/>
    <mergeCell ref="L8:L9"/>
    <mergeCell ref="M8:M9"/>
    <mergeCell ref="L10:L11"/>
    <mergeCell ref="M10:M11"/>
    <mergeCell ref="K2:M2"/>
    <mergeCell ref="L20:L21"/>
    <mergeCell ref="M20:M21"/>
    <mergeCell ref="L22:L23"/>
    <mergeCell ref="K22:K23"/>
    <mergeCell ref="O2:O3"/>
    <mergeCell ref="N22:N23"/>
    <mergeCell ref="Q2:S2"/>
    <mergeCell ref="L12:L13"/>
    <mergeCell ref="M12:M13"/>
    <mergeCell ref="L14:L15"/>
    <mergeCell ref="M14:M15"/>
    <mergeCell ref="L16:L17"/>
    <mergeCell ref="M16:M17"/>
    <mergeCell ref="L18:L19"/>
    <mergeCell ref="M18:M19"/>
    <mergeCell ref="N8:N9"/>
    <mergeCell ref="N10:N11"/>
    <mergeCell ref="N12:N13"/>
    <mergeCell ref="D31:F31"/>
    <mergeCell ref="D32:F32"/>
    <mergeCell ref="D33:F33"/>
    <mergeCell ref="D34:F34"/>
    <mergeCell ref="D35:F35"/>
    <mergeCell ref="D36:F36"/>
    <mergeCell ref="A36:C36"/>
    <mergeCell ref="D30:F30"/>
    <mergeCell ref="D29:F29"/>
    <mergeCell ref="A29:C29"/>
    <mergeCell ref="L24:L25"/>
    <mergeCell ref="M24:M25"/>
    <mergeCell ref="J24:J25"/>
    <mergeCell ref="N24:N25"/>
    <mergeCell ref="N14:N15"/>
    <mergeCell ref="F24:F25"/>
    <mergeCell ref="E24:E25"/>
    <mergeCell ref="A26:C26"/>
    <mergeCell ref="I6:I7"/>
    <mergeCell ref="J6:J7"/>
    <mergeCell ref="K6:K7"/>
    <mergeCell ref="L6:L7"/>
    <mergeCell ref="M6:M7"/>
    <mergeCell ref="N6:N7"/>
    <mergeCell ref="A6:A7"/>
    <mergeCell ref="B6:B7"/>
    <mergeCell ref="C6:C7"/>
    <mergeCell ref="D6:D7"/>
    <mergeCell ref="E6:E7"/>
    <mergeCell ref="F6:F7"/>
    <mergeCell ref="G6:G7"/>
    <mergeCell ref="H6:H7"/>
    <mergeCell ref="F12:F13"/>
    <mergeCell ref="F14:F15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"/>
  <sheetViews>
    <sheetView workbookViewId="0">
      <selection activeCell="U28" sqref="U27:U28"/>
    </sheetView>
  </sheetViews>
  <sheetFormatPr defaultRowHeight="15" x14ac:dyDescent="0.25"/>
  <cols>
    <col min="1" max="1" width="3.5703125" customWidth="1"/>
    <col min="2" max="2" width="3" customWidth="1"/>
    <col min="3" max="3" width="7" customWidth="1"/>
    <col min="4" max="4" width="11.140625" customWidth="1"/>
    <col min="5" max="9" width="0" hidden="1" customWidth="1"/>
    <col min="10" max="11" width="6.7109375" style="5" customWidth="1"/>
    <col min="12" max="14" width="6.7109375" customWidth="1"/>
    <col min="15" max="15" width="6.7109375" style="5" customWidth="1"/>
    <col min="16" max="18" width="6.7109375" customWidth="1"/>
    <col min="19" max="21" width="6" customWidth="1"/>
    <col min="22" max="22" width="11.42578125" style="5" customWidth="1"/>
    <col min="23" max="23" width="4.85546875" style="5" customWidth="1"/>
    <col min="24" max="28" width="6.28515625" customWidth="1"/>
    <col min="29" max="30" width="6.140625" customWidth="1"/>
    <col min="31" max="31" width="7.7109375" customWidth="1"/>
    <col min="32" max="32" width="5.5703125" customWidth="1"/>
    <col min="33" max="33" width="10.85546875" customWidth="1"/>
    <col min="34" max="34" width="6.7109375" customWidth="1"/>
    <col min="35" max="35" width="12.7109375" customWidth="1"/>
    <col min="36" max="37" width="9.140625" hidden="1" customWidth="1"/>
  </cols>
  <sheetData>
    <row r="1" spans="1:37" ht="15" customHeight="1" x14ac:dyDescent="0.25">
      <c r="A1" s="206" t="s">
        <v>178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16"/>
      <c r="AK1" s="16"/>
    </row>
    <row r="2" spans="1:37" ht="15.75" customHeight="1" thickBot="1" x14ac:dyDescent="0.3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16"/>
      <c r="AK2" s="16"/>
    </row>
    <row r="3" spans="1:37" ht="57" customHeight="1" thickBot="1" x14ac:dyDescent="0.3">
      <c r="A3" s="168" t="s">
        <v>62</v>
      </c>
      <c r="B3" s="211" t="s">
        <v>101</v>
      </c>
      <c r="C3" s="165" t="s">
        <v>63</v>
      </c>
      <c r="D3" s="145" t="s">
        <v>95</v>
      </c>
      <c r="E3" s="60" t="s">
        <v>64</v>
      </c>
      <c r="F3" s="61"/>
      <c r="G3" s="61"/>
      <c r="H3" s="61"/>
      <c r="I3" s="61"/>
      <c r="J3" s="215" t="s">
        <v>144</v>
      </c>
      <c r="K3" s="215"/>
      <c r="L3" s="215"/>
      <c r="M3" s="215"/>
      <c r="N3" s="215"/>
      <c r="O3" s="215"/>
      <c r="P3" s="215"/>
      <c r="Q3" s="216"/>
      <c r="R3" s="29" t="s">
        <v>65</v>
      </c>
      <c r="S3" s="142" t="s">
        <v>96</v>
      </c>
      <c r="T3" s="165" t="s">
        <v>97</v>
      </c>
      <c r="U3" s="145" t="s">
        <v>98</v>
      </c>
      <c r="V3" s="145" t="s">
        <v>147</v>
      </c>
      <c r="W3" s="145" t="s">
        <v>153</v>
      </c>
      <c r="X3" s="36" t="s">
        <v>47</v>
      </c>
      <c r="Y3" s="23" t="s">
        <v>48</v>
      </c>
      <c r="Z3" s="23"/>
      <c r="AA3" s="23"/>
      <c r="AB3" s="23"/>
      <c r="AC3" s="15" t="s">
        <v>49</v>
      </c>
      <c r="AD3" s="15"/>
      <c r="AE3" s="15"/>
      <c r="AF3" s="15"/>
      <c r="AG3" s="14" t="s">
        <v>50</v>
      </c>
      <c r="AH3" s="14" t="s">
        <v>148</v>
      </c>
      <c r="AI3" s="24" t="s">
        <v>51</v>
      </c>
      <c r="AJ3" s="16"/>
      <c r="AK3" s="16"/>
    </row>
    <row r="4" spans="1:37" ht="15.75" customHeight="1" thickBot="1" x14ac:dyDescent="0.3">
      <c r="A4" s="169"/>
      <c r="B4" s="212"/>
      <c r="C4" s="166"/>
      <c r="D4" s="146"/>
      <c r="E4" s="168" t="s">
        <v>71</v>
      </c>
      <c r="F4" s="142" t="s">
        <v>72</v>
      </c>
      <c r="G4" s="142" t="s">
        <v>73</v>
      </c>
      <c r="H4" s="142" t="s">
        <v>74</v>
      </c>
      <c r="I4" s="142" t="s">
        <v>75</v>
      </c>
      <c r="J4" s="142" t="s">
        <v>145</v>
      </c>
      <c r="K4" s="142" t="s">
        <v>139</v>
      </c>
      <c r="L4" s="142" t="s">
        <v>140</v>
      </c>
      <c r="M4" s="142" t="s">
        <v>141</v>
      </c>
      <c r="N4" s="189" t="s">
        <v>76</v>
      </c>
      <c r="O4" s="145" t="s">
        <v>146</v>
      </c>
      <c r="P4" s="192" t="s">
        <v>77</v>
      </c>
      <c r="Q4" s="142" t="s">
        <v>78</v>
      </c>
      <c r="R4" s="142" t="s">
        <v>79</v>
      </c>
      <c r="S4" s="143"/>
      <c r="T4" s="166"/>
      <c r="U4" s="146"/>
      <c r="V4" s="146"/>
      <c r="W4" s="146"/>
      <c r="X4" s="37" t="s">
        <v>52</v>
      </c>
      <c r="Y4" s="25" t="s">
        <v>53</v>
      </c>
      <c r="Z4" s="25" t="s">
        <v>54</v>
      </c>
      <c r="AA4" s="17" t="s">
        <v>55</v>
      </c>
      <c r="AB4" s="25" t="s">
        <v>56</v>
      </c>
      <c r="AC4" s="25" t="s">
        <v>57</v>
      </c>
      <c r="AD4" s="17" t="s">
        <v>58</v>
      </c>
      <c r="AE4" s="17" t="s">
        <v>59</v>
      </c>
      <c r="AF4" s="17" t="s">
        <v>60</v>
      </c>
      <c r="AG4" s="17" t="s">
        <v>56</v>
      </c>
      <c r="AH4" s="25" t="s">
        <v>61</v>
      </c>
      <c r="AI4" s="25" t="s">
        <v>61</v>
      </c>
      <c r="AJ4" s="16"/>
      <c r="AK4" s="16"/>
    </row>
    <row r="5" spans="1:37" ht="15.75" thickBot="1" x14ac:dyDescent="0.3">
      <c r="A5" s="169"/>
      <c r="B5" s="212"/>
      <c r="C5" s="167"/>
      <c r="D5" s="146"/>
      <c r="E5" s="169"/>
      <c r="F5" s="143"/>
      <c r="G5" s="143"/>
      <c r="H5" s="143"/>
      <c r="I5" s="143"/>
      <c r="J5" s="143"/>
      <c r="K5" s="143"/>
      <c r="L5" s="143"/>
      <c r="M5" s="143"/>
      <c r="N5" s="190"/>
      <c r="O5" s="146"/>
      <c r="P5" s="193"/>
      <c r="Q5" s="143"/>
      <c r="R5" s="143"/>
      <c r="S5" s="143"/>
      <c r="T5" s="166"/>
      <c r="U5" s="146"/>
      <c r="V5" s="146"/>
      <c r="W5" s="146"/>
      <c r="X5" s="20" t="s">
        <v>66</v>
      </c>
      <c r="Y5" s="26" t="s">
        <v>31</v>
      </c>
      <c r="Z5" s="26" t="s">
        <v>31</v>
      </c>
      <c r="AA5" s="18" t="s">
        <v>67</v>
      </c>
      <c r="AB5" s="26" t="s">
        <v>31</v>
      </c>
      <c r="AC5" s="26" t="s">
        <v>66</v>
      </c>
      <c r="AD5" s="18" t="s">
        <v>68</v>
      </c>
      <c r="AE5" s="18" t="s">
        <v>31</v>
      </c>
      <c r="AF5" s="18" t="s">
        <v>69</v>
      </c>
      <c r="AG5" s="26" t="s">
        <v>31</v>
      </c>
      <c r="AH5" s="26" t="s">
        <v>70</v>
      </c>
      <c r="AI5" s="26" t="s">
        <v>70</v>
      </c>
      <c r="AJ5" s="16"/>
      <c r="AK5" s="16"/>
    </row>
    <row r="6" spans="1:37" ht="87.75" customHeight="1" thickBot="1" x14ac:dyDescent="0.3">
      <c r="A6" s="170"/>
      <c r="B6" s="212"/>
      <c r="C6" s="39"/>
      <c r="D6" s="147"/>
      <c r="E6" s="170"/>
      <c r="F6" s="144"/>
      <c r="G6" s="144"/>
      <c r="H6" s="144"/>
      <c r="I6" s="144"/>
      <c r="J6" s="144"/>
      <c r="K6" s="144"/>
      <c r="L6" s="144"/>
      <c r="M6" s="144"/>
      <c r="N6" s="191"/>
      <c r="O6" s="147"/>
      <c r="P6" s="194"/>
      <c r="Q6" s="144"/>
      <c r="R6" s="144"/>
      <c r="S6" s="144"/>
      <c r="T6" s="185"/>
      <c r="U6" s="147"/>
      <c r="V6" s="147"/>
      <c r="W6" s="146"/>
      <c r="X6" s="21" t="s">
        <v>80</v>
      </c>
      <c r="Y6" s="27" t="s">
        <v>81</v>
      </c>
      <c r="Z6" s="27" t="s">
        <v>82</v>
      </c>
      <c r="AA6" s="19" t="s">
        <v>83</v>
      </c>
      <c r="AB6" s="19" t="s">
        <v>84</v>
      </c>
      <c r="AC6" s="27" t="s">
        <v>85</v>
      </c>
      <c r="AD6" s="19" t="s">
        <v>85</v>
      </c>
      <c r="AE6" s="19" t="s">
        <v>86</v>
      </c>
      <c r="AF6" s="19" t="s">
        <v>87</v>
      </c>
      <c r="AG6" s="27" t="s">
        <v>88</v>
      </c>
      <c r="AH6" s="27" t="s">
        <v>87</v>
      </c>
      <c r="AI6" s="27" t="s">
        <v>88</v>
      </c>
      <c r="AJ6" s="35"/>
      <c r="AK6" s="35"/>
    </row>
    <row r="7" spans="1:37" ht="15" customHeight="1" x14ac:dyDescent="0.25">
      <c r="A7" s="195">
        <v>1</v>
      </c>
      <c r="B7" s="212"/>
      <c r="C7" s="162" t="s">
        <v>89</v>
      </c>
      <c r="D7" s="38" t="s">
        <v>92</v>
      </c>
      <c r="E7" s="151">
        <f>7.5+4.6+12.5+3.5+6+4.7+7.3+1+1.6+0.3</f>
        <v>49</v>
      </c>
      <c r="F7" s="151">
        <v>25</v>
      </c>
      <c r="G7" s="152">
        <f>F7*0.25</f>
        <v>6.25</v>
      </c>
      <c r="H7" s="152">
        <v>25</v>
      </c>
      <c r="I7" s="151">
        <f>1.6*H7</f>
        <v>40</v>
      </c>
      <c r="J7" s="151" t="s">
        <v>31</v>
      </c>
      <c r="K7" s="151" t="s">
        <v>31</v>
      </c>
      <c r="L7" s="151">
        <v>100</v>
      </c>
      <c r="M7" s="152" t="s">
        <v>31</v>
      </c>
      <c r="N7" s="152" t="s">
        <v>31</v>
      </c>
      <c r="O7" s="153" t="s">
        <v>31</v>
      </c>
      <c r="P7" s="152">
        <v>2</v>
      </c>
      <c r="Q7" s="152">
        <v>3</v>
      </c>
      <c r="R7" s="151">
        <v>5</v>
      </c>
      <c r="S7" s="151">
        <v>5</v>
      </c>
      <c r="T7" s="152">
        <v>6</v>
      </c>
      <c r="U7" s="152">
        <v>2</v>
      </c>
      <c r="V7" s="210">
        <v>1</v>
      </c>
      <c r="W7" s="205">
        <v>45</v>
      </c>
      <c r="X7" s="188">
        <f>(2*36/1000)*6+(2*10)/1000</f>
        <v>0.45199999999999996</v>
      </c>
      <c r="Y7" s="156">
        <v>0.75</v>
      </c>
      <c r="Z7" s="156">
        <v>1</v>
      </c>
      <c r="AA7" s="159">
        <f>ACOS(Z7)</f>
        <v>0</v>
      </c>
      <c r="AB7" s="159">
        <f>TAN(AA7)</f>
        <v>0</v>
      </c>
      <c r="AC7" s="178">
        <f>X7*Y7</f>
        <v>0.33899999999999997</v>
      </c>
      <c r="AD7" s="159">
        <f>PRODUCT(AC7,AB7)</f>
        <v>0</v>
      </c>
      <c r="AE7" s="156">
        <f>SUMSQ(AC7,AD7)</f>
        <v>0.11492099999999998</v>
      </c>
      <c r="AF7" s="156">
        <f>SQRT(AE7)</f>
        <v>0.33899999999999997</v>
      </c>
      <c r="AG7" s="159">
        <f>PRODUCT(AD7,1/AC7)</f>
        <v>0</v>
      </c>
      <c r="AH7" s="156">
        <f>PRODUCT(1000,AC7,1/1.732050808,1/400,1/AK7)</f>
        <v>0.48930435301641551</v>
      </c>
      <c r="AI7" s="181">
        <v>10</v>
      </c>
      <c r="AJ7" s="171">
        <f>ATAN(AG7)</f>
        <v>0</v>
      </c>
      <c r="AK7" s="172">
        <f>COS(AJ7)</f>
        <v>1</v>
      </c>
    </row>
    <row r="8" spans="1:37" x14ac:dyDescent="0.25">
      <c r="A8" s="196"/>
      <c r="B8" s="212"/>
      <c r="C8" s="163"/>
      <c r="D8" s="13" t="s">
        <v>93</v>
      </c>
      <c r="E8" s="149"/>
      <c r="F8" s="149"/>
      <c r="G8" s="153"/>
      <c r="H8" s="153"/>
      <c r="I8" s="149"/>
      <c r="J8" s="149"/>
      <c r="K8" s="149"/>
      <c r="L8" s="149"/>
      <c r="M8" s="153"/>
      <c r="N8" s="153"/>
      <c r="O8" s="153"/>
      <c r="P8" s="153"/>
      <c r="Q8" s="153"/>
      <c r="R8" s="149"/>
      <c r="S8" s="149"/>
      <c r="T8" s="153"/>
      <c r="U8" s="153"/>
      <c r="V8" s="210"/>
      <c r="W8" s="205"/>
      <c r="X8" s="174"/>
      <c r="Y8" s="157"/>
      <c r="Z8" s="157"/>
      <c r="AA8" s="160"/>
      <c r="AB8" s="160"/>
      <c r="AC8" s="179"/>
      <c r="AD8" s="160"/>
      <c r="AE8" s="157"/>
      <c r="AF8" s="157"/>
      <c r="AG8" s="160"/>
      <c r="AH8" s="157"/>
      <c r="AI8" s="182"/>
      <c r="AJ8" s="171"/>
      <c r="AK8" s="172"/>
    </row>
    <row r="9" spans="1:37" x14ac:dyDescent="0.25">
      <c r="A9" s="197"/>
      <c r="B9" s="212"/>
      <c r="C9" s="164"/>
      <c r="D9" s="13" t="s">
        <v>94</v>
      </c>
      <c r="E9" s="150"/>
      <c r="F9" s="150"/>
      <c r="G9" s="154"/>
      <c r="H9" s="154"/>
      <c r="I9" s="150"/>
      <c r="J9" s="150"/>
      <c r="K9" s="150"/>
      <c r="L9" s="150"/>
      <c r="M9" s="154"/>
      <c r="N9" s="154"/>
      <c r="O9" s="154"/>
      <c r="P9" s="154"/>
      <c r="Q9" s="154"/>
      <c r="R9" s="150"/>
      <c r="S9" s="150"/>
      <c r="T9" s="154"/>
      <c r="U9" s="154"/>
      <c r="V9" s="210"/>
      <c r="W9" s="205"/>
      <c r="X9" s="175"/>
      <c r="Y9" s="158"/>
      <c r="Z9" s="158"/>
      <c r="AA9" s="161"/>
      <c r="AB9" s="161"/>
      <c r="AC9" s="180"/>
      <c r="AD9" s="161"/>
      <c r="AE9" s="158"/>
      <c r="AF9" s="158"/>
      <c r="AG9" s="161"/>
      <c r="AH9" s="158"/>
      <c r="AI9" s="183"/>
      <c r="AJ9" s="171"/>
      <c r="AK9" s="172"/>
    </row>
    <row r="10" spans="1:37" x14ac:dyDescent="0.25">
      <c r="A10" s="198">
        <v>2</v>
      </c>
      <c r="B10" s="212"/>
      <c r="C10" s="186" t="s">
        <v>91</v>
      </c>
      <c r="D10" s="28" t="s">
        <v>92</v>
      </c>
      <c r="E10" s="148">
        <v>27</v>
      </c>
      <c r="F10" s="148">
        <v>12</v>
      </c>
      <c r="G10" s="155">
        <f>F10*0.25</f>
        <v>3</v>
      </c>
      <c r="H10" s="148">
        <v>12</v>
      </c>
      <c r="I10" s="148">
        <f>1.6*H10</f>
        <v>19.200000000000003</v>
      </c>
      <c r="J10" s="148" t="s">
        <v>31</v>
      </c>
      <c r="K10" s="148" t="s">
        <v>31</v>
      </c>
      <c r="L10" s="155"/>
      <c r="M10" s="148">
        <v>54</v>
      </c>
      <c r="N10" s="148">
        <v>6</v>
      </c>
      <c r="O10" s="153" t="s">
        <v>31</v>
      </c>
      <c r="P10" s="155" t="s">
        <v>31</v>
      </c>
      <c r="Q10" s="155" t="s">
        <v>31</v>
      </c>
      <c r="R10" s="148">
        <v>6</v>
      </c>
      <c r="S10" s="148">
        <v>3</v>
      </c>
      <c r="T10" s="155" t="s">
        <v>31</v>
      </c>
      <c r="U10" s="155" t="s">
        <v>31</v>
      </c>
      <c r="V10" s="210"/>
      <c r="W10" s="205"/>
      <c r="X10" s="173">
        <f>(N10*800/1000)</f>
        <v>4.8</v>
      </c>
      <c r="Y10" s="176">
        <v>0.45</v>
      </c>
      <c r="Z10" s="176">
        <v>1</v>
      </c>
      <c r="AA10" s="177">
        <f>ACOS(Z10)</f>
        <v>0</v>
      </c>
      <c r="AB10" s="177">
        <f>TAN(AA10)</f>
        <v>0</v>
      </c>
      <c r="AC10" s="187">
        <f>X10*Y10</f>
        <v>2.16</v>
      </c>
      <c r="AD10" s="177">
        <f>PRODUCT(AC10,AB10)</f>
        <v>0</v>
      </c>
      <c r="AE10" s="176">
        <f>SUMSQ(AC10,AD10)</f>
        <v>4.6656000000000004</v>
      </c>
      <c r="AF10" s="176">
        <f>SQRT(AE10)</f>
        <v>2.16</v>
      </c>
      <c r="AG10" s="177">
        <f>PRODUCT(AD10,1/AC10)</f>
        <v>0</v>
      </c>
      <c r="AH10" s="176">
        <f>PRODUCT(1000,AC10,1/1.732050808,1/400,1/AK10)</f>
        <v>3.117691452847958</v>
      </c>
      <c r="AI10" s="184">
        <v>16</v>
      </c>
      <c r="AJ10" s="171">
        <f>ATAN(AG10)</f>
        <v>0</v>
      </c>
      <c r="AK10" s="172">
        <f>COS(AJ10)</f>
        <v>1</v>
      </c>
    </row>
    <row r="11" spans="1:37" x14ac:dyDescent="0.25">
      <c r="A11" s="196"/>
      <c r="B11" s="212"/>
      <c r="C11" s="163"/>
      <c r="D11" s="13" t="s">
        <v>93</v>
      </c>
      <c r="E11" s="149"/>
      <c r="F11" s="149"/>
      <c r="G11" s="153"/>
      <c r="H11" s="149"/>
      <c r="I11" s="149"/>
      <c r="J11" s="149"/>
      <c r="K11" s="149"/>
      <c r="L11" s="153"/>
      <c r="M11" s="149"/>
      <c r="N11" s="149"/>
      <c r="O11" s="153"/>
      <c r="P11" s="153"/>
      <c r="Q11" s="153"/>
      <c r="R11" s="149"/>
      <c r="S11" s="149"/>
      <c r="T11" s="153"/>
      <c r="U11" s="153"/>
      <c r="V11" s="210"/>
      <c r="W11" s="205"/>
      <c r="X11" s="174"/>
      <c r="Y11" s="157"/>
      <c r="Z11" s="157"/>
      <c r="AA11" s="160"/>
      <c r="AB11" s="160"/>
      <c r="AC11" s="179"/>
      <c r="AD11" s="160"/>
      <c r="AE11" s="157"/>
      <c r="AF11" s="157"/>
      <c r="AG11" s="160"/>
      <c r="AH11" s="157"/>
      <c r="AI11" s="182"/>
      <c r="AJ11" s="171"/>
      <c r="AK11" s="172"/>
    </row>
    <row r="12" spans="1:37" x14ac:dyDescent="0.25">
      <c r="A12" s="197"/>
      <c r="B12" s="212"/>
      <c r="C12" s="164"/>
      <c r="D12" s="13" t="s">
        <v>94</v>
      </c>
      <c r="E12" s="150"/>
      <c r="F12" s="150"/>
      <c r="G12" s="154"/>
      <c r="H12" s="150"/>
      <c r="I12" s="150"/>
      <c r="J12" s="150"/>
      <c r="K12" s="150"/>
      <c r="L12" s="154"/>
      <c r="M12" s="150"/>
      <c r="N12" s="150"/>
      <c r="O12" s="154"/>
      <c r="P12" s="154"/>
      <c r="Q12" s="154"/>
      <c r="R12" s="150"/>
      <c r="S12" s="150"/>
      <c r="T12" s="154"/>
      <c r="U12" s="154"/>
      <c r="V12" s="210"/>
      <c r="W12" s="205"/>
      <c r="X12" s="175"/>
      <c r="Y12" s="158"/>
      <c r="Z12" s="158"/>
      <c r="AA12" s="161"/>
      <c r="AB12" s="161"/>
      <c r="AC12" s="180"/>
      <c r="AD12" s="161"/>
      <c r="AE12" s="158"/>
      <c r="AF12" s="158"/>
      <c r="AG12" s="161"/>
      <c r="AH12" s="158"/>
      <c r="AI12" s="183"/>
      <c r="AJ12" s="171"/>
      <c r="AK12" s="172"/>
    </row>
    <row r="13" spans="1:37" ht="25.5" x14ac:dyDescent="0.25">
      <c r="A13" s="22">
        <v>3</v>
      </c>
      <c r="B13" s="212"/>
      <c r="C13" s="59" t="s">
        <v>99</v>
      </c>
      <c r="D13" s="13" t="s">
        <v>100</v>
      </c>
      <c r="E13" s="45">
        <v>12.5</v>
      </c>
      <c r="F13" s="43">
        <v>2</v>
      </c>
      <c r="G13" s="43">
        <f>F13*0.25</f>
        <v>0.5</v>
      </c>
      <c r="H13" s="43">
        <v>2</v>
      </c>
      <c r="I13" s="43">
        <f>1.6*H13</f>
        <v>3.2</v>
      </c>
      <c r="J13" s="43" t="s">
        <v>31</v>
      </c>
      <c r="K13" s="43" t="s">
        <v>31</v>
      </c>
      <c r="L13" s="43"/>
      <c r="M13" s="43">
        <v>21</v>
      </c>
      <c r="N13" s="43">
        <v>1</v>
      </c>
      <c r="O13" s="43" t="s">
        <v>31</v>
      </c>
      <c r="P13" s="43" t="s">
        <v>31</v>
      </c>
      <c r="Q13" s="43" t="s">
        <v>31</v>
      </c>
      <c r="R13" s="43">
        <v>1</v>
      </c>
      <c r="S13" s="43">
        <v>3</v>
      </c>
      <c r="T13" s="45" t="s">
        <v>31</v>
      </c>
      <c r="U13" s="43" t="s">
        <v>31</v>
      </c>
      <c r="V13" s="210"/>
      <c r="W13" s="205"/>
      <c r="X13" s="87">
        <v>3</v>
      </c>
      <c r="Y13" s="68">
        <v>1</v>
      </c>
      <c r="Z13" s="68">
        <v>1</v>
      </c>
      <c r="AA13" s="76">
        <f>ACOS(Z13)</f>
        <v>0</v>
      </c>
      <c r="AB13" s="76">
        <f>TAN(AA13)</f>
        <v>0</v>
      </c>
      <c r="AC13" s="69">
        <f>X13*Y13</f>
        <v>3</v>
      </c>
      <c r="AD13" s="76">
        <f>PRODUCT(AC13,AB13)</f>
        <v>0</v>
      </c>
      <c r="AE13" s="68">
        <f>SUMSQ(AC13,AD13)</f>
        <v>9</v>
      </c>
      <c r="AF13" s="68">
        <f>SQRT(AE13)</f>
        <v>3</v>
      </c>
      <c r="AG13" s="76">
        <f>PRODUCT(AD13,1/AC13)</f>
        <v>0</v>
      </c>
      <c r="AH13" s="68">
        <f>PRODUCT(1000,AC13,1/1.732050808,1/400,1/AK13)</f>
        <v>4.3301270178443865</v>
      </c>
      <c r="AI13" s="70">
        <v>20</v>
      </c>
      <c r="AJ13" s="54">
        <f>ATAN(AG13)</f>
        <v>0</v>
      </c>
      <c r="AK13" s="32">
        <f>COS(AJ13)</f>
        <v>1</v>
      </c>
    </row>
    <row r="14" spans="1:37" s="5" customFormat="1" x14ac:dyDescent="0.25">
      <c r="A14" s="22">
        <v>4</v>
      </c>
      <c r="B14" s="212"/>
      <c r="C14" s="59" t="s">
        <v>142</v>
      </c>
      <c r="D14" s="13" t="s">
        <v>143</v>
      </c>
      <c r="E14" s="45"/>
      <c r="F14" s="43"/>
      <c r="G14" s="43"/>
      <c r="H14" s="43"/>
      <c r="I14" s="43"/>
      <c r="J14" s="43">
        <v>5</v>
      </c>
      <c r="K14" s="43" t="s">
        <v>31</v>
      </c>
      <c r="L14" s="43" t="s">
        <v>31</v>
      </c>
      <c r="M14" s="43" t="s">
        <v>31</v>
      </c>
      <c r="N14" s="43" t="s">
        <v>31</v>
      </c>
      <c r="O14" s="43">
        <v>1</v>
      </c>
      <c r="P14" s="43" t="s">
        <v>31</v>
      </c>
      <c r="Q14" s="43" t="s">
        <v>31</v>
      </c>
      <c r="R14" s="43" t="s">
        <v>31</v>
      </c>
      <c r="S14" s="43" t="s">
        <v>31</v>
      </c>
      <c r="T14" s="43" t="s">
        <v>31</v>
      </c>
      <c r="U14" s="43" t="s">
        <v>31</v>
      </c>
      <c r="V14" s="210"/>
      <c r="W14" s="205"/>
      <c r="X14" s="88">
        <v>4</v>
      </c>
      <c r="Y14" s="71">
        <v>1</v>
      </c>
      <c r="Z14" s="71">
        <v>1</v>
      </c>
      <c r="AA14" s="77">
        <f>ACOS(Z14)</f>
        <v>0</v>
      </c>
      <c r="AB14" s="77">
        <f>TAN(AA14)</f>
        <v>0</v>
      </c>
      <c r="AC14" s="72">
        <f>X14*Y14</f>
        <v>4</v>
      </c>
      <c r="AD14" s="77">
        <f>PRODUCT(AC14,AB14)</f>
        <v>0</v>
      </c>
      <c r="AE14" s="71">
        <f>SUMSQ(AC14,AD14)</f>
        <v>16</v>
      </c>
      <c r="AF14" s="71">
        <f>SQRT(AE14)</f>
        <v>4</v>
      </c>
      <c r="AG14" s="77">
        <f>PRODUCT(AD14,1/AC14)</f>
        <v>0</v>
      </c>
      <c r="AH14" s="71">
        <f>PRODUCT(1000,AC14,1/1.732050808,1/400,1/AK14)</f>
        <v>5.7735026904591811</v>
      </c>
      <c r="AI14" s="73">
        <v>20</v>
      </c>
      <c r="AJ14" s="54">
        <f>ATAN(AG14)</f>
        <v>0</v>
      </c>
      <c r="AK14" s="32">
        <f>COS(AJ14)</f>
        <v>1</v>
      </c>
    </row>
    <row r="15" spans="1:37" s="5" customFormat="1" ht="15.75" thickBot="1" x14ac:dyDescent="0.3">
      <c r="A15" s="89">
        <v>5</v>
      </c>
      <c r="B15" s="212"/>
      <c r="C15" s="213" t="s">
        <v>138</v>
      </c>
      <c r="D15" s="214"/>
      <c r="E15" s="62">
        <v>12.5</v>
      </c>
      <c r="F15" s="57">
        <v>2</v>
      </c>
      <c r="G15" s="57">
        <f>F15*0.25</f>
        <v>0.5</v>
      </c>
      <c r="H15" s="57">
        <v>3</v>
      </c>
      <c r="I15" s="57">
        <f>1.6*H15</f>
        <v>4.8000000000000007</v>
      </c>
      <c r="J15" s="57" t="s">
        <v>31</v>
      </c>
      <c r="K15" s="57">
        <v>5</v>
      </c>
      <c r="L15" s="57" t="s">
        <v>31</v>
      </c>
      <c r="M15" s="57" t="s">
        <v>31</v>
      </c>
      <c r="N15" s="57" t="s">
        <v>31</v>
      </c>
      <c r="O15" s="57" t="s">
        <v>31</v>
      </c>
      <c r="P15" s="57" t="s">
        <v>31</v>
      </c>
      <c r="Q15" s="57" t="s">
        <v>31</v>
      </c>
      <c r="R15" s="57" t="s">
        <v>31</v>
      </c>
      <c r="S15" s="57" t="s">
        <v>31</v>
      </c>
      <c r="T15" s="57" t="s">
        <v>31</v>
      </c>
      <c r="U15" s="57" t="s">
        <v>31</v>
      </c>
      <c r="V15" s="210"/>
      <c r="W15" s="205"/>
      <c r="X15" s="63">
        <f>SUM(X7:X14)</f>
        <v>12.251999999999999</v>
      </c>
      <c r="Y15" s="64">
        <v>0.75</v>
      </c>
      <c r="Z15" s="64">
        <v>1</v>
      </c>
      <c r="AA15" s="78">
        <f>ACOS(Z15)</f>
        <v>0</v>
      </c>
      <c r="AB15" s="78">
        <f>TAN(AA15)</f>
        <v>0</v>
      </c>
      <c r="AC15" s="65">
        <f>X15*Y15</f>
        <v>9.1890000000000001</v>
      </c>
      <c r="AD15" s="78">
        <f>PRODUCT(AC15,AB15)</f>
        <v>0</v>
      </c>
      <c r="AE15" s="64">
        <f>SUMSQ(AC15,AD15)</f>
        <v>84.437720999999996</v>
      </c>
      <c r="AF15" s="64">
        <f>SQRT(AE15)</f>
        <v>9.1890000000000001</v>
      </c>
      <c r="AG15" s="78">
        <f>PRODUCT(AD15,1/AC15)</f>
        <v>0</v>
      </c>
      <c r="AH15" s="64">
        <f>PRODUCT(1000,AC15,1/1.732050808,1/400,1/AK15)</f>
        <v>13.263179055657353</v>
      </c>
      <c r="AI15" s="66">
        <v>25</v>
      </c>
      <c r="AJ15" s="54">
        <f>ATAN(AG15)</f>
        <v>0</v>
      </c>
      <c r="AK15" s="32">
        <f>COS(AJ15)</f>
        <v>1</v>
      </c>
    </row>
    <row r="16" spans="1:37" s="5" customFormat="1" ht="15.75" thickBot="1" x14ac:dyDescent="0.3">
      <c r="A16" s="22">
        <v>6</v>
      </c>
      <c r="B16" s="58"/>
      <c r="C16" s="203" t="s">
        <v>152</v>
      </c>
      <c r="D16" s="204"/>
      <c r="E16" s="79"/>
      <c r="F16" s="44"/>
      <c r="G16" s="44"/>
      <c r="H16" s="44"/>
      <c r="I16" s="4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205"/>
      <c r="X16" s="80"/>
      <c r="Y16" s="81"/>
      <c r="Z16" s="81"/>
      <c r="AA16" s="82"/>
      <c r="AB16" s="82"/>
      <c r="AC16" s="83"/>
      <c r="AD16" s="82"/>
      <c r="AE16" s="81"/>
      <c r="AF16" s="81"/>
      <c r="AG16" s="82"/>
      <c r="AH16" s="81"/>
      <c r="AI16" s="81"/>
      <c r="AJ16" s="34"/>
      <c r="AK16" s="34"/>
    </row>
    <row r="17" spans="1:37" ht="15.75" customHeight="1" thickBot="1" x14ac:dyDescent="0.3">
      <c r="A17" s="199" t="s">
        <v>90</v>
      </c>
      <c r="B17" s="200"/>
      <c r="C17" s="201"/>
      <c r="D17" s="202"/>
      <c r="E17" s="67" t="s">
        <v>31</v>
      </c>
      <c r="F17" s="33" t="s">
        <v>31</v>
      </c>
      <c r="G17" s="33" t="s">
        <v>31</v>
      </c>
      <c r="H17" s="33" t="s">
        <v>31</v>
      </c>
      <c r="I17" s="33" t="s">
        <v>31</v>
      </c>
      <c r="J17" s="84">
        <v>5</v>
      </c>
      <c r="K17" s="84">
        <f>K15</f>
        <v>5</v>
      </c>
      <c r="L17" s="84">
        <f>SUM(L7:L13)</f>
        <v>100</v>
      </c>
      <c r="M17" s="84">
        <f>SUM(M4:M13)</f>
        <v>75</v>
      </c>
      <c r="N17" s="84">
        <f>SUM(N4:N13)</f>
        <v>7</v>
      </c>
      <c r="O17" s="84">
        <v>1</v>
      </c>
      <c r="P17" s="84">
        <f t="shared" ref="P17:U17" si="0">SUM(P4:P13)</f>
        <v>2</v>
      </c>
      <c r="Q17" s="84">
        <f t="shared" si="0"/>
        <v>3</v>
      </c>
      <c r="R17" s="84">
        <f t="shared" si="0"/>
        <v>12</v>
      </c>
      <c r="S17" s="84">
        <f t="shared" si="0"/>
        <v>11</v>
      </c>
      <c r="T17" s="84">
        <f t="shared" si="0"/>
        <v>6</v>
      </c>
      <c r="U17" s="85">
        <f t="shared" si="0"/>
        <v>2</v>
      </c>
      <c r="V17" s="86">
        <v>1</v>
      </c>
      <c r="W17" s="86">
        <f>W7</f>
        <v>45</v>
      </c>
      <c r="X17" s="55"/>
      <c r="Y17" s="56"/>
      <c r="Z17" s="55"/>
      <c r="AA17" s="56"/>
      <c r="AB17" s="55"/>
      <c r="AC17" s="56"/>
      <c r="AD17" s="55"/>
      <c r="AE17" s="56"/>
      <c r="AF17" s="55"/>
      <c r="AG17" s="56"/>
      <c r="AH17" s="55"/>
      <c r="AI17" s="56"/>
      <c r="AJ17" s="34"/>
      <c r="AK17" s="34"/>
    </row>
  </sheetData>
  <mergeCells count="96">
    <mergeCell ref="W3:W6"/>
    <mergeCell ref="W7:W16"/>
    <mergeCell ref="A1:AI2"/>
    <mergeCell ref="O4:O6"/>
    <mergeCell ref="O7:O9"/>
    <mergeCell ref="O10:O12"/>
    <mergeCell ref="V7:V15"/>
    <mergeCell ref="B3:B15"/>
    <mergeCell ref="K4:K6"/>
    <mergeCell ref="K7:K9"/>
    <mergeCell ref="K10:K12"/>
    <mergeCell ref="V3:V6"/>
    <mergeCell ref="C15:D15"/>
    <mergeCell ref="J7:J9"/>
    <mergeCell ref="J10:J12"/>
    <mergeCell ref="J3:Q3"/>
    <mergeCell ref="A7:A9"/>
    <mergeCell ref="A10:A12"/>
    <mergeCell ref="A17:D17"/>
    <mergeCell ref="A3:A6"/>
    <mergeCell ref="E7:E9"/>
    <mergeCell ref="C16:D16"/>
    <mergeCell ref="L4:L6"/>
    <mergeCell ref="M4:M6"/>
    <mergeCell ref="N4:N6"/>
    <mergeCell ref="P4:P6"/>
    <mergeCell ref="Q4:Q6"/>
    <mergeCell ref="T3:T6"/>
    <mergeCell ref="C10:C12"/>
    <mergeCell ref="AC10:AC12"/>
    <mergeCell ref="AD10:AD12"/>
    <mergeCell ref="N10:N12"/>
    <mergeCell ref="P10:P12"/>
    <mergeCell ref="Q10:Q12"/>
    <mergeCell ref="R10:R12"/>
    <mergeCell ref="S10:S12"/>
    <mergeCell ref="T10:T12"/>
    <mergeCell ref="U10:U12"/>
    <mergeCell ref="T7:T9"/>
    <mergeCell ref="U7:U9"/>
    <mergeCell ref="X7:X9"/>
    <mergeCell ref="Y7:Y9"/>
    <mergeCell ref="J4:J6"/>
    <mergeCell ref="AE10:AE12"/>
    <mergeCell ref="AF10:AF12"/>
    <mergeCell ref="AG10:AG12"/>
    <mergeCell ref="AH10:AH12"/>
    <mergeCell ref="AI10:AI12"/>
    <mergeCell ref="AJ10:AJ12"/>
    <mergeCell ref="AK10:AK12"/>
    <mergeCell ref="AK7:AK9"/>
    <mergeCell ref="AJ7:AJ9"/>
    <mergeCell ref="X10:X12"/>
    <mergeCell ref="Y10:Y12"/>
    <mergeCell ref="Z10:Z12"/>
    <mergeCell ref="AA10:AA12"/>
    <mergeCell ref="AB10:AB12"/>
    <mergeCell ref="AC7:AC9"/>
    <mergeCell ref="AD7:AD9"/>
    <mergeCell ref="AE7:AE9"/>
    <mergeCell ref="AF7:AF9"/>
    <mergeCell ref="AG7:AG9"/>
    <mergeCell ref="AH7:AH9"/>
    <mergeCell ref="AI7:AI9"/>
    <mergeCell ref="Z7:Z9"/>
    <mergeCell ref="AA7:AA9"/>
    <mergeCell ref="AB7:AB9"/>
    <mergeCell ref="C7:C9"/>
    <mergeCell ref="D3:D6"/>
    <mergeCell ref="N7:N9"/>
    <mergeCell ref="P7:P9"/>
    <mergeCell ref="Q7:Q9"/>
    <mergeCell ref="C3:C5"/>
    <mergeCell ref="E4:E6"/>
    <mergeCell ref="F4:F6"/>
    <mergeCell ref="G4:G6"/>
    <mergeCell ref="H4:H6"/>
    <mergeCell ref="I4:I6"/>
    <mergeCell ref="R7:R9"/>
    <mergeCell ref="S7:S9"/>
    <mergeCell ref="R4:R6"/>
    <mergeCell ref="U3:U6"/>
    <mergeCell ref="E10:E12"/>
    <mergeCell ref="F7:F9"/>
    <mergeCell ref="G7:G9"/>
    <mergeCell ref="H7:H9"/>
    <mergeCell ref="I7:I9"/>
    <mergeCell ref="L7:L9"/>
    <mergeCell ref="M7:M9"/>
    <mergeCell ref="F10:F12"/>
    <mergeCell ref="G10:G12"/>
    <mergeCell ref="H10:H12"/>
    <mergeCell ref="I10:I12"/>
    <mergeCell ref="L10:L12"/>
    <mergeCell ref="M10:M12"/>
    <mergeCell ref="S3:S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18" sqref="A18:D18"/>
    </sheetView>
  </sheetViews>
  <sheetFormatPr defaultRowHeight="15" x14ac:dyDescent="0.25"/>
  <cols>
    <col min="2" max="2" width="24.28515625" customWidth="1"/>
    <col min="3" max="3" width="24.140625" customWidth="1"/>
    <col min="4" max="4" width="12.5703125" customWidth="1"/>
    <col min="9" max="9" width="11.5703125" customWidth="1"/>
  </cols>
  <sheetData>
    <row r="1" spans="1:9" ht="16.5" thickBot="1" x14ac:dyDescent="0.3">
      <c r="A1" s="218" t="s">
        <v>162</v>
      </c>
      <c r="B1" s="218"/>
      <c r="C1" s="218"/>
      <c r="D1" s="218"/>
      <c r="E1" s="218"/>
      <c r="F1" s="218"/>
      <c r="G1" s="218"/>
      <c r="H1" s="218"/>
      <c r="I1" s="218"/>
    </row>
    <row r="2" spans="1:9" ht="85.5" customHeight="1" thickBot="1" x14ac:dyDescent="0.3">
      <c r="A2" s="90" t="s">
        <v>155</v>
      </c>
      <c r="B2" s="91" t="s">
        <v>156</v>
      </c>
      <c r="C2" s="91" t="s">
        <v>157</v>
      </c>
      <c r="D2" s="91" t="s">
        <v>158</v>
      </c>
      <c r="E2" s="90" t="s">
        <v>167</v>
      </c>
      <c r="F2" s="90" t="s">
        <v>163</v>
      </c>
      <c r="G2" s="90" t="s">
        <v>174</v>
      </c>
      <c r="H2" s="90" t="s">
        <v>127</v>
      </c>
      <c r="I2" s="91" t="s">
        <v>159</v>
      </c>
    </row>
    <row r="3" spans="1:9" ht="15.75" customHeight="1" x14ac:dyDescent="0.25">
      <c r="A3" s="93">
        <v>1</v>
      </c>
      <c r="B3" s="93" t="s">
        <v>164</v>
      </c>
      <c r="C3" s="93" t="s">
        <v>165</v>
      </c>
      <c r="D3" s="93">
        <v>1</v>
      </c>
      <c r="E3" s="93" t="s">
        <v>160</v>
      </c>
      <c r="F3" s="93">
        <v>3</v>
      </c>
      <c r="G3" s="93" t="s">
        <v>160</v>
      </c>
      <c r="H3" s="93" t="s">
        <v>31</v>
      </c>
      <c r="I3" s="93" t="s">
        <v>161</v>
      </c>
    </row>
    <row r="4" spans="1:9" ht="15.75" customHeight="1" x14ac:dyDescent="0.25">
      <c r="A4" s="93">
        <v>2</v>
      </c>
      <c r="B4" s="93" t="s">
        <v>166</v>
      </c>
      <c r="C4" s="93" t="s">
        <v>165</v>
      </c>
      <c r="D4" s="93">
        <v>1</v>
      </c>
      <c r="E4" s="93" t="s">
        <v>31</v>
      </c>
      <c r="F4" s="93">
        <v>3</v>
      </c>
      <c r="G4" s="93" t="s">
        <v>31</v>
      </c>
      <c r="H4" s="93" t="s">
        <v>31</v>
      </c>
      <c r="I4" s="93" t="s">
        <v>161</v>
      </c>
    </row>
    <row r="5" spans="1:9" ht="15.75" customHeight="1" x14ac:dyDescent="0.25">
      <c r="A5" s="93">
        <v>3</v>
      </c>
      <c r="B5" s="93" t="s">
        <v>168</v>
      </c>
      <c r="C5" s="93" t="s">
        <v>165</v>
      </c>
      <c r="D5" s="93">
        <v>3</v>
      </c>
      <c r="E5" s="93">
        <v>9</v>
      </c>
      <c r="F5" s="93" t="s">
        <v>31</v>
      </c>
      <c r="G5" s="93" t="s">
        <v>31</v>
      </c>
      <c r="H5" s="93" t="s">
        <v>31</v>
      </c>
      <c r="I5" s="93" t="s">
        <v>161</v>
      </c>
    </row>
    <row r="6" spans="1:9" ht="15.75" customHeight="1" x14ac:dyDescent="0.25">
      <c r="A6" s="93">
        <v>4</v>
      </c>
      <c r="B6" s="93" t="s">
        <v>166</v>
      </c>
      <c r="C6" s="93" t="s">
        <v>165</v>
      </c>
      <c r="D6" s="93">
        <v>1</v>
      </c>
      <c r="E6" s="93">
        <v>3</v>
      </c>
      <c r="F6" s="93" t="s">
        <v>31</v>
      </c>
      <c r="G6" s="93" t="s">
        <v>31</v>
      </c>
      <c r="H6" s="93" t="s">
        <v>31</v>
      </c>
      <c r="I6" s="93" t="s">
        <v>161</v>
      </c>
    </row>
    <row r="7" spans="1:9" ht="15.75" customHeight="1" x14ac:dyDescent="0.25">
      <c r="A7" s="93">
        <v>5</v>
      </c>
      <c r="B7" s="93" t="s">
        <v>168</v>
      </c>
      <c r="C7" s="93" t="s">
        <v>169</v>
      </c>
      <c r="D7" s="93">
        <v>5</v>
      </c>
      <c r="E7" s="93">
        <f>9*5</f>
        <v>45</v>
      </c>
      <c r="F7" s="93" t="s">
        <v>31</v>
      </c>
      <c r="G7" s="93" t="s">
        <v>31</v>
      </c>
      <c r="H7" s="93" t="s">
        <v>31</v>
      </c>
      <c r="I7" s="93" t="s">
        <v>161</v>
      </c>
    </row>
    <row r="8" spans="1:9" ht="15.75" customHeight="1" x14ac:dyDescent="0.25">
      <c r="A8" s="93">
        <v>6</v>
      </c>
      <c r="B8" s="93" t="s">
        <v>170</v>
      </c>
      <c r="C8" s="93" t="s">
        <v>169</v>
      </c>
      <c r="D8" s="93">
        <v>6</v>
      </c>
      <c r="E8" s="93">
        <v>20</v>
      </c>
      <c r="F8" s="93">
        <v>12</v>
      </c>
      <c r="G8" s="93" t="s">
        <v>31</v>
      </c>
      <c r="H8" s="93" t="s">
        <v>31</v>
      </c>
      <c r="I8" s="93" t="s">
        <v>161</v>
      </c>
    </row>
    <row r="9" spans="1:9" ht="15.75" customHeight="1" x14ac:dyDescent="0.25">
      <c r="A9" s="93">
        <v>7</v>
      </c>
      <c r="B9" s="93" t="s">
        <v>170</v>
      </c>
      <c r="C9" s="93" t="s">
        <v>169</v>
      </c>
      <c r="D9" s="93">
        <v>6</v>
      </c>
      <c r="E9" s="93">
        <v>20</v>
      </c>
      <c r="F9" s="93">
        <v>12</v>
      </c>
      <c r="G9" s="93" t="s">
        <v>31</v>
      </c>
      <c r="H9" s="93" t="s">
        <v>31</v>
      </c>
      <c r="I9" s="93" t="s">
        <v>161</v>
      </c>
    </row>
    <row r="10" spans="1:9" ht="17.25" customHeight="1" x14ac:dyDescent="0.25">
      <c r="A10" s="93">
        <v>8</v>
      </c>
      <c r="B10" s="93" t="s">
        <v>171</v>
      </c>
      <c r="C10" s="93" t="s">
        <v>169</v>
      </c>
      <c r="D10" s="93">
        <v>2</v>
      </c>
      <c r="E10" s="93">
        <v>10</v>
      </c>
      <c r="F10" s="93">
        <v>10</v>
      </c>
      <c r="G10" s="93" t="s">
        <v>31</v>
      </c>
      <c r="H10" s="93" t="s">
        <v>31</v>
      </c>
      <c r="I10" s="93" t="s">
        <v>161</v>
      </c>
    </row>
    <row r="11" spans="1:9" ht="15.75" customHeight="1" x14ac:dyDescent="0.25">
      <c r="A11" s="93">
        <v>9</v>
      </c>
      <c r="B11" s="93" t="s">
        <v>172</v>
      </c>
      <c r="C11" s="93" t="s">
        <v>173</v>
      </c>
      <c r="D11" s="93">
        <v>1</v>
      </c>
      <c r="E11" s="93" t="s">
        <v>31</v>
      </c>
      <c r="F11" s="93" t="s">
        <v>31</v>
      </c>
      <c r="G11" s="93">
        <v>1</v>
      </c>
      <c r="H11" s="93" t="s">
        <v>31</v>
      </c>
      <c r="I11" s="93" t="s">
        <v>161</v>
      </c>
    </row>
    <row r="12" spans="1:9" ht="15.75" customHeight="1" x14ac:dyDescent="0.25">
      <c r="A12" s="93">
        <v>10</v>
      </c>
      <c r="B12" s="93" t="s">
        <v>172</v>
      </c>
      <c r="C12" s="93" t="s">
        <v>175</v>
      </c>
      <c r="D12" s="93">
        <v>1</v>
      </c>
      <c r="E12" s="93" t="s">
        <v>31</v>
      </c>
      <c r="F12" s="93" t="s">
        <v>31</v>
      </c>
      <c r="G12" s="93" t="s">
        <v>31</v>
      </c>
      <c r="H12" s="93">
        <v>51</v>
      </c>
      <c r="I12" s="93" t="s">
        <v>161</v>
      </c>
    </row>
    <row r="13" spans="1:9" ht="15.75" customHeight="1" x14ac:dyDescent="0.25">
      <c r="A13" s="93">
        <v>11</v>
      </c>
      <c r="B13" s="93" t="s">
        <v>172</v>
      </c>
      <c r="C13" s="93" t="s">
        <v>175</v>
      </c>
      <c r="D13" s="93">
        <v>1</v>
      </c>
      <c r="E13" s="93" t="s">
        <v>31</v>
      </c>
      <c r="F13" s="93" t="s">
        <v>31</v>
      </c>
      <c r="G13" s="93" t="s">
        <v>31</v>
      </c>
      <c r="H13" s="93">
        <v>20</v>
      </c>
      <c r="I13" s="93" t="s">
        <v>161</v>
      </c>
    </row>
    <row r="14" spans="1:9" ht="15.75" customHeight="1" thickBot="1" x14ac:dyDescent="0.3">
      <c r="A14" s="93">
        <v>12</v>
      </c>
      <c r="B14" s="93" t="s">
        <v>176</v>
      </c>
      <c r="C14" s="93" t="s">
        <v>177</v>
      </c>
      <c r="D14" s="93">
        <v>1</v>
      </c>
      <c r="E14" s="93">
        <v>14</v>
      </c>
      <c r="F14" s="93" t="s">
        <v>31</v>
      </c>
      <c r="G14" s="93" t="s">
        <v>31</v>
      </c>
      <c r="H14" s="93" t="s">
        <v>31</v>
      </c>
      <c r="I14" s="93" t="s">
        <v>161</v>
      </c>
    </row>
    <row r="15" spans="1:9" ht="15" customHeight="1" thickBot="1" x14ac:dyDescent="0.3">
      <c r="A15" s="219" t="s">
        <v>90</v>
      </c>
      <c r="B15" s="220"/>
      <c r="C15" s="220"/>
      <c r="D15" s="221"/>
      <c r="E15" s="92">
        <f>SUM(E3:E14)</f>
        <v>121</v>
      </c>
      <c r="F15" s="92">
        <f t="shared" ref="F15:H15" si="0">SUM(F3:F14)</f>
        <v>40</v>
      </c>
      <c r="G15" s="92">
        <f t="shared" si="0"/>
        <v>1</v>
      </c>
      <c r="H15" s="92">
        <f t="shared" si="0"/>
        <v>71</v>
      </c>
      <c r="I15" s="92" t="s">
        <v>160</v>
      </c>
    </row>
    <row r="16" spans="1:9" ht="15" customHeight="1" x14ac:dyDescent="0.25">
      <c r="A16" s="217"/>
      <c r="B16" s="217"/>
      <c r="C16" s="217"/>
      <c r="D16" s="217"/>
      <c r="E16" s="94"/>
      <c r="F16" s="94"/>
      <c r="G16" s="94"/>
      <c r="H16" s="94"/>
      <c r="I16" s="94"/>
    </row>
    <row r="17" spans="1:9" ht="15" customHeight="1" x14ac:dyDescent="0.25">
      <c r="A17" s="217"/>
      <c r="B17" s="217"/>
      <c r="C17" s="217"/>
      <c r="D17" s="217"/>
      <c r="E17" s="94"/>
      <c r="F17" s="94"/>
      <c r="G17" s="94"/>
      <c r="H17" s="94"/>
      <c r="I17" s="94"/>
    </row>
    <row r="18" spans="1:9" ht="15" customHeight="1" x14ac:dyDescent="0.25">
      <c r="A18" s="217"/>
      <c r="B18" s="217"/>
      <c r="C18" s="217"/>
      <c r="D18" s="217"/>
      <c r="E18" s="94"/>
      <c r="F18" s="94"/>
      <c r="G18" s="94"/>
      <c r="H18" s="94"/>
      <c r="I18" s="94"/>
    </row>
    <row r="19" spans="1:9" ht="15" customHeight="1" x14ac:dyDescent="0.25">
      <c r="A19" s="217"/>
      <c r="B19" s="217"/>
      <c r="C19" s="217"/>
      <c r="D19" s="217"/>
      <c r="E19" s="94"/>
      <c r="F19" s="94"/>
      <c r="G19" s="94"/>
      <c r="H19" s="94"/>
      <c r="I19" s="94"/>
    </row>
  </sheetData>
  <mergeCells count="6">
    <mergeCell ref="A18:D18"/>
    <mergeCell ref="A19:D19"/>
    <mergeCell ref="A1:I1"/>
    <mergeCell ref="A15:D15"/>
    <mergeCell ref="A16:D16"/>
    <mergeCell ref="A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T1 zasilanie kamer zestawienie</vt:lpstr>
      <vt:lpstr>T2 zestawienie kan i kabli LAN</vt:lpstr>
      <vt:lpstr>T3 oswietlenie zestawienie</vt:lpstr>
      <vt:lpstr>T4 inst wewn budynek gospodarcz</vt:lpstr>
      <vt:lpstr>T5 zestawienie rur osłonowych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cp:lastPrinted>2015-09-22T15:03:10Z</cp:lastPrinted>
  <dcterms:created xsi:type="dcterms:W3CDTF">2015-09-15T12:36:15Z</dcterms:created>
  <dcterms:modified xsi:type="dcterms:W3CDTF">2015-09-26T12:50:29Z</dcterms:modified>
</cp:coreProperties>
</file>